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2760" yWindow="32760" windowWidth="28800" windowHeight="12225" tabRatio="500"/>
  </bookViews>
  <sheets>
    <sheet name="Tabelle1" sheetId="1" r:id="rId1"/>
    <sheet name="Tabelle2" sheetId="2" r:id="rId2"/>
  </sheets>
  <calcPr calcId="145621"/>
</workbook>
</file>

<file path=xl/calcChain.xml><?xml version="1.0" encoding="utf-8"?>
<calcChain xmlns="http://schemas.openxmlformats.org/spreadsheetml/2006/main">
  <c r="L11" i="1" l="1"/>
  <c r="L12" i="1"/>
  <c r="G8" i="1"/>
  <c r="E10" i="1"/>
  <c r="L10" i="1" s="1"/>
  <c r="E12" i="1"/>
  <c r="E13" i="1"/>
  <c r="E15" i="1"/>
  <c r="E49" i="1"/>
  <c r="E21" i="1"/>
  <c r="G26" i="1" s="1"/>
  <c r="G23" i="1"/>
  <c r="H37" i="1"/>
  <c r="H39" i="1" s="1"/>
  <c r="L39" i="1"/>
  <c r="L48" i="1"/>
  <c r="M104" i="1"/>
  <c r="M111" i="1"/>
  <c r="M120" i="1"/>
  <c r="B5" i="2"/>
  <c r="C5" i="2"/>
  <c r="B6" i="2"/>
  <c r="C7" i="2" s="1"/>
  <c r="B7" i="2"/>
  <c r="C6" i="2"/>
  <c r="G24" i="1"/>
  <c r="B8" i="2"/>
  <c r="B9" i="2" s="1"/>
  <c r="C8" i="2"/>
  <c r="G25" i="1"/>
  <c r="M116" i="1"/>
  <c r="M118" i="1"/>
  <c r="M109" i="1"/>
  <c r="M110" i="1"/>
  <c r="E45" i="1" l="1"/>
  <c r="E50" i="1" s="1"/>
  <c r="E42" i="1"/>
  <c r="S62" i="1"/>
  <c r="L15" i="1"/>
  <c r="L49" i="1" s="1"/>
  <c r="L55" i="1" s="1"/>
  <c r="S61" i="1" s="1"/>
  <c r="S64" i="1" s="1"/>
  <c r="C10" i="2"/>
  <c r="B10" i="2"/>
  <c r="C9" i="2"/>
  <c r="G27" i="1"/>
  <c r="G28" i="1"/>
  <c r="E48" i="1" s="1"/>
  <c r="E55" i="1" l="1"/>
  <c r="L57" i="1" s="1"/>
  <c r="L58" i="1" s="1"/>
  <c r="B11" i="2"/>
  <c r="C11" i="2"/>
  <c r="C12" i="2" l="1"/>
  <c r="B12" i="2"/>
  <c r="C13" i="2" l="1"/>
  <c r="B13" i="2"/>
  <c r="C14" i="2" l="1"/>
  <c r="B14" i="2"/>
  <c r="B15" i="2" l="1"/>
  <c r="C15" i="2"/>
  <c r="C16" i="2" l="1"/>
  <c r="B16" i="2"/>
  <c r="B17" i="2" l="1"/>
  <c r="C17" i="2"/>
  <c r="B18" i="2" l="1"/>
  <c r="C18" i="2"/>
  <c r="C19" i="2" l="1"/>
  <c r="B19" i="2"/>
  <c r="B20" i="2" l="1"/>
  <c r="C20" i="2"/>
  <c r="B21" i="2" l="1"/>
  <c r="C21" i="2"/>
  <c r="B22" i="2" l="1"/>
  <c r="C22" i="2"/>
  <c r="B23" i="2" l="1"/>
  <c r="B24" i="2" s="1"/>
  <c r="C23" i="2"/>
  <c r="C24" i="2" s="1"/>
  <c r="D24" i="2" s="1"/>
  <c r="E24" i="2" s="1"/>
</calcChain>
</file>

<file path=xl/sharedStrings.xml><?xml version="1.0" encoding="utf-8"?>
<sst xmlns="http://schemas.openxmlformats.org/spreadsheetml/2006/main" count="187" uniqueCount="148">
  <si>
    <t>HEUTE mit fossilem Energieträger</t>
  </si>
  <si>
    <t>IN ZUKUNFT mit regenerativer Energie</t>
  </si>
  <si>
    <t>1.</t>
  </si>
  <si>
    <t>Bestandsheizungsanlage</t>
  </si>
  <si>
    <t xml:space="preserve">1. </t>
  </si>
  <si>
    <t>Erdgastherme mit Warmwasserbereitung</t>
  </si>
  <si>
    <t>Keine eigene Heizungsanlage mehr erforderlich !</t>
  </si>
  <si>
    <t>Heizwert von Erdgas: 1 m³ Erdgas entspricht 11,4 kWh</t>
  </si>
  <si>
    <t>Bisheriger Erdgasverbrauch</t>
  </si>
  <si>
    <t>kWh/Jahr =</t>
  </si>
  <si>
    <t>m³</t>
  </si>
  <si>
    <t>Jährliche Abrechnung gemäß geeichtem Wärmezähler</t>
  </si>
  <si>
    <t>Brenner+Abgasverluste</t>
  </si>
  <si>
    <t>neue Brennwerttherme Gas oder Öl: 2 %
alter Niedertemperaturkessel Gas: 15 %
alter Niedertemperaturkessel Öl: 10 %</t>
  </si>
  <si>
    <t>Preis pro kWH für 10 Jahre konstant ab Vertragsabschluss</t>
  </si>
  <si>
    <t>Nutzwärme nach Verlusten</t>
  </si>
  <si>
    <t xml:space="preserve">kWh/Jahr  </t>
  </si>
  <si>
    <t>kWh/Jahr Wärmelieferung für Heizung &amp; Warmwasser</t>
  </si>
  <si>
    <t>Tarif – Arbeitspreis netto</t>
  </si>
  <si>
    <t>ct/kwh</t>
  </si>
  <si>
    <t>ct/kWh</t>
  </si>
  <si>
    <t>Wärmepreis netto</t>
  </si>
  <si>
    <t>zzgl Mwst</t>
  </si>
  <si>
    <t xml:space="preserve">Cent/kWh zzgl. MwSt. </t>
  </si>
  <si>
    <t>Tarif – Arbeitspreis brutto</t>
  </si>
  <si>
    <t>Cent/kWh</t>
  </si>
  <si>
    <t>einschließlich 19 % MwSt.</t>
  </si>
  <si>
    <t>Cent/kWh Wärmepreis brutto</t>
  </si>
  <si>
    <t>Tarif - Grundpreis</t>
  </si>
  <si>
    <t>€/Jahr</t>
  </si>
  <si>
    <t>Brennstoffkosten</t>
  </si>
  <si>
    <t xml:space="preserve">Wärmebezugskosten  </t>
  </si>
  <si>
    <t xml:space="preserve">2. </t>
  </si>
  <si>
    <r>
      <rPr>
        <b/>
        <sz val="11"/>
        <color indexed="8"/>
        <rFont val="Calibri"/>
        <family val="2"/>
      </rPr>
      <t>Preis für CO</t>
    </r>
    <r>
      <rPr>
        <b/>
        <vertAlign val="subscript"/>
        <sz val="11"/>
        <color indexed="8"/>
        <rFont val="Calibri"/>
        <family val="2"/>
      </rPr>
      <t xml:space="preserve">2- </t>
    </r>
    <r>
      <rPr>
        <b/>
        <sz val="11"/>
        <color indexed="8"/>
        <rFont val="Calibri"/>
        <family val="2"/>
      </rPr>
      <t>Immission</t>
    </r>
    <r>
      <rPr>
        <b/>
        <vertAlign val="subscript"/>
        <sz val="11"/>
        <color indexed="8"/>
        <rFont val="Calibri"/>
        <family val="2"/>
      </rPr>
      <t xml:space="preserve"> </t>
    </r>
    <r>
      <rPr>
        <b/>
        <sz val="11"/>
        <color indexed="8"/>
        <rFont val="Calibri"/>
        <family val="2"/>
      </rPr>
      <t>ab 2021 (Stichwort CO</t>
    </r>
    <r>
      <rPr>
        <b/>
        <vertAlign val="subscript"/>
        <sz val="11"/>
        <color indexed="8"/>
        <rFont val="Calibri"/>
        <family val="2"/>
      </rPr>
      <t>2</t>
    </r>
    <r>
      <rPr>
        <b/>
        <sz val="11"/>
        <color indexed="8"/>
        <rFont val="Calibri"/>
        <family val="2"/>
      </rPr>
      <t>- Steuer)</t>
    </r>
  </si>
  <si>
    <t>2.</t>
  </si>
  <si>
    <t>Preis für CO2- Immission ab 2021 (Stichwort CO2- Steuer)</t>
  </si>
  <si>
    <t>Quelle: https://www.bundesregierung.de/breg-de/themen/klimaschutz/nationaler-emissionshandel-1684508</t>
  </si>
  <si>
    <t xml:space="preserve"> </t>
  </si>
  <si>
    <r>
      <rPr>
        <sz val="11"/>
        <color indexed="8"/>
        <rFont val="Calibri"/>
        <family val="2"/>
      </rPr>
      <t>CO</t>
    </r>
    <r>
      <rPr>
        <vertAlign val="subscript"/>
        <sz val="11"/>
        <color indexed="8"/>
        <rFont val="Calibri"/>
        <family val="2"/>
      </rPr>
      <t>2</t>
    </r>
    <r>
      <rPr>
        <sz val="11"/>
        <color indexed="8"/>
        <rFont val="Calibri"/>
        <family val="2"/>
      </rPr>
      <t xml:space="preserve"> - Immissionen beogen
auf fossilen Brennstoff</t>
    </r>
  </si>
  <si>
    <t>kg/kWh</t>
  </si>
  <si>
    <t>bei Erdgas 0,2 kg/kWh
bei Heizöl 0,32 kg/kwh</t>
  </si>
  <si>
    <t>Brennstoffmenge</t>
  </si>
  <si>
    <t>Jahr</t>
  </si>
  <si>
    <r>
      <rPr>
        <sz val="11"/>
        <color indexed="8"/>
        <rFont val="Calibri"/>
        <family val="2"/>
      </rPr>
      <t>CO</t>
    </r>
    <r>
      <rPr>
        <vertAlign val="subscript"/>
        <sz val="11"/>
        <color indexed="8"/>
        <rFont val="Calibri"/>
        <family val="2"/>
      </rPr>
      <t>2</t>
    </r>
    <r>
      <rPr>
        <sz val="11"/>
        <color indexed="8"/>
        <rFont val="Calibri"/>
        <family val="2"/>
      </rPr>
      <t xml:space="preserve"> Preis pro Tonne</t>
    </r>
  </si>
  <si>
    <r>
      <rPr>
        <sz val="11"/>
        <color indexed="8"/>
        <rFont val="Calibri"/>
        <family val="2"/>
      </rPr>
      <t>CO</t>
    </r>
    <r>
      <rPr>
        <vertAlign val="subscript"/>
        <sz val="11"/>
        <color indexed="8"/>
        <rFont val="Calibri"/>
        <family val="2"/>
      </rPr>
      <t xml:space="preserve">2 </t>
    </r>
    <r>
      <rPr>
        <sz val="11"/>
        <color indexed="8"/>
        <rFont val="Calibri"/>
        <family val="2"/>
      </rPr>
      <t>Preis pro Jahr</t>
    </r>
  </si>
  <si>
    <r>
      <rPr>
        <sz val="11"/>
        <color indexed="8"/>
        <rFont val="Calibri"/>
        <family val="2"/>
      </rPr>
      <t>CO</t>
    </r>
    <r>
      <rPr>
        <vertAlign val="subscript"/>
        <sz val="11"/>
        <color indexed="8"/>
        <rFont val="Calibri"/>
        <family val="2"/>
      </rPr>
      <t>2</t>
    </r>
    <r>
      <rPr>
        <sz val="11"/>
        <color indexed="8"/>
        <rFont val="Calibri"/>
        <family val="2"/>
      </rPr>
      <t xml:space="preserve"> - Preis 2021*</t>
    </r>
  </si>
  <si>
    <t>€/t</t>
  </si>
  <si>
    <r>
      <rPr>
        <sz val="11"/>
        <color indexed="8"/>
        <rFont val="Calibri"/>
        <family val="2"/>
      </rPr>
      <t>CO</t>
    </r>
    <r>
      <rPr>
        <vertAlign val="subscript"/>
        <sz val="11"/>
        <color indexed="8"/>
        <rFont val="Calibri"/>
        <family val="2"/>
      </rPr>
      <t>2</t>
    </r>
    <r>
      <rPr>
        <sz val="11"/>
        <color indexed="8"/>
        <rFont val="Calibri"/>
        <family val="2"/>
      </rPr>
      <t xml:space="preserve"> - Preis 2022*</t>
    </r>
  </si>
  <si>
    <r>
      <rPr>
        <sz val="11"/>
        <color indexed="8"/>
        <rFont val="Calibri"/>
        <family val="2"/>
      </rPr>
      <t>CO</t>
    </r>
    <r>
      <rPr>
        <vertAlign val="subscript"/>
        <sz val="11"/>
        <color indexed="8"/>
        <rFont val="Calibri"/>
        <family val="2"/>
      </rPr>
      <t>2</t>
    </r>
    <r>
      <rPr>
        <sz val="11"/>
        <color indexed="8"/>
        <rFont val="Calibri"/>
        <family val="2"/>
      </rPr>
      <t xml:space="preserve"> - Preis 2023*</t>
    </r>
  </si>
  <si>
    <r>
      <rPr>
        <sz val="11"/>
        <color indexed="8"/>
        <rFont val="Calibri"/>
        <family val="2"/>
      </rPr>
      <t>CO</t>
    </r>
    <r>
      <rPr>
        <vertAlign val="subscript"/>
        <sz val="11"/>
        <color indexed="8"/>
        <rFont val="Calibri"/>
        <family val="2"/>
      </rPr>
      <t>2</t>
    </r>
    <r>
      <rPr>
        <sz val="11"/>
        <color indexed="8"/>
        <rFont val="Calibri"/>
        <family val="2"/>
      </rPr>
      <t xml:space="preserve"> - Preis 2024*</t>
    </r>
  </si>
  <si>
    <r>
      <rPr>
        <sz val="11"/>
        <color indexed="8"/>
        <rFont val="Calibri"/>
        <family val="2"/>
      </rPr>
      <t>CO</t>
    </r>
    <r>
      <rPr>
        <vertAlign val="subscript"/>
        <sz val="11"/>
        <color indexed="8"/>
        <rFont val="Calibri"/>
        <family val="2"/>
      </rPr>
      <t>2</t>
    </r>
    <r>
      <rPr>
        <sz val="11"/>
        <color indexed="8"/>
        <rFont val="Calibri"/>
        <family val="2"/>
      </rPr>
      <t xml:space="preserve"> - Preis 2025*</t>
    </r>
  </si>
  <si>
    <r>
      <rPr>
        <sz val="11"/>
        <color indexed="8"/>
        <rFont val="Calibri"/>
        <family val="2"/>
      </rPr>
      <t>CO</t>
    </r>
    <r>
      <rPr>
        <vertAlign val="subscript"/>
        <sz val="11"/>
        <color indexed="8"/>
        <rFont val="Calibri"/>
        <family val="2"/>
      </rPr>
      <t>2</t>
    </r>
    <r>
      <rPr>
        <sz val="11"/>
        <color indexed="8"/>
        <rFont val="Calibri"/>
        <family val="2"/>
      </rPr>
      <t xml:space="preserve"> - Preis  ab 2026*</t>
    </r>
  </si>
  <si>
    <r>
      <rPr>
        <i/>
        <sz val="11"/>
        <color indexed="8"/>
        <rFont val="Calibri"/>
        <family val="2"/>
      </rPr>
      <t>Der CO</t>
    </r>
    <r>
      <rPr>
        <i/>
        <vertAlign val="subscript"/>
        <sz val="11"/>
        <color indexed="8"/>
        <rFont val="Calibri"/>
        <family val="2"/>
      </rPr>
      <t>2</t>
    </r>
    <r>
      <rPr>
        <i/>
        <sz val="11"/>
        <color indexed="8"/>
        <rFont val="Calibri"/>
        <family val="2"/>
      </rPr>
      <t xml:space="preserve"> Preis von 2026 ist unten bei den Kostenzusammenstellung berücksichtigt</t>
    </r>
  </si>
  <si>
    <t>3.</t>
  </si>
  <si>
    <t>Ersatzinvestition für die Erneuerung der eigenen Heizungsanlage</t>
  </si>
  <si>
    <t>Investitionen bei Anschluss an die Nahwärmeversorgung</t>
  </si>
  <si>
    <t>Preis für die bisherige Heizungsanlage hier bis 2025</t>
  </si>
  <si>
    <t>€ Anschlussgebühr für den Fernwärmeanschluss</t>
  </si>
  <si>
    <t>Heizungsanlage Gerätelieferung (mod. Brennwerttherme)</t>
  </si>
  <si>
    <t>€</t>
  </si>
  <si>
    <t>€ Übergabestation wird kostenfrei geliefert + angeschlossen</t>
  </si>
  <si>
    <t>Zubehör + Montagekosten</t>
  </si>
  <si>
    <t>€ Heizungsanlage wird  ohne Berechnung angeschlossen</t>
  </si>
  <si>
    <t>Zwischensumme</t>
  </si>
  <si>
    <t>€ für Zubehör und Montage</t>
  </si>
  <si>
    <t>€ für die jährliche Wartung</t>
  </si>
  <si>
    <t>Summe</t>
  </si>
  <si>
    <t xml:space="preserve">€ </t>
  </si>
  <si>
    <t>4.</t>
  </si>
  <si>
    <t>Finanzierung für die Ersatzinvestition</t>
  </si>
  <si>
    <t>Finanzierung Investitionen</t>
  </si>
  <si>
    <t>zu finanzierende Summe</t>
  </si>
  <si>
    <t xml:space="preserve">Laufzeit </t>
  </si>
  <si>
    <t>Jahre, dann wiederErsatzbeschaffung</t>
  </si>
  <si>
    <t>Zins</t>
  </si>
  <si>
    <t>Mittlerer Marktzins</t>
  </si>
  <si>
    <t>Jahreskosten</t>
  </si>
  <si>
    <t>€/Jahr für die Heizungsanlage</t>
  </si>
  <si>
    <t>5.</t>
  </si>
  <si>
    <t>Zusammenstellung der realen jährlichen Kosten</t>
  </si>
  <si>
    <r>
      <rPr>
        <sz val="11"/>
        <rFont val="Calibri"/>
        <family val="2"/>
      </rPr>
      <t>CO</t>
    </r>
    <r>
      <rPr>
        <vertAlign val="subscript"/>
        <sz val="11"/>
        <rFont val="Calibri"/>
        <family val="2"/>
      </rPr>
      <t>2</t>
    </r>
    <r>
      <rPr>
        <sz val="11"/>
        <rFont val="Calibri"/>
        <family val="2"/>
      </rPr>
      <t xml:space="preserve"> – Emissionen ab 2026</t>
    </r>
  </si>
  <si>
    <t xml:space="preserve">€/Jahr C02 Preis in 2026 </t>
  </si>
  <si>
    <t>€/Jahr   kein C02 Zuschlag für Wärme aus Biogas</t>
  </si>
  <si>
    <t xml:space="preserve">Erdgas  </t>
  </si>
  <si>
    <t>Wärmebezugskosten</t>
  </si>
  <si>
    <t>jährliche Kosten Heizgerät</t>
  </si>
  <si>
    <t>€/Jahr Brennerinvestition</t>
  </si>
  <si>
    <t xml:space="preserve">Jahresgrundgebühr </t>
  </si>
  <si>
    <t>Schornsteinfeger</t>
  </si>
  <si>
    <t>€/Jahr (vergl. eigene Rechnung)</t>
  </si>
  <si>
    <r>
      <rPr>
        <sz val="11"/>
        <rFont val="Calibri"/>
        <family val="2"/>
      </rPr>
      <t xml:space="preserve">Dafür </t>
    </r>
    <r>
      <rPr>
        <b/>
        <u/>
        <sz val="11"/>
        <rFont val="Calibri"/>
        <family val="2"/>
      </rPr>
      <t>keine</t>
    </r>
    <r>
      <rPr>
        <sz val="11"/>
        <rFont val="Calibri"/>
        <family val="2"/>
      </rPr>
      <t xml:space="preserve"> einmaligen Anschlusskosten, </t>
    </r>
    <r>
      <rPr>
        <b/>
        <u/>
        <sz val="11"/>
        <rFont val="Calibri"/>
        <family val="2"/>
      </rPr>
      <t>keine</t>
    </r>
  </si>
  <si>
    <t>Wartung</t>
  </si>
  <si>
    <r>
      <rPr>
        <sz val="11"/>
        <rFont val="Calibri"/>
        <family val="2"/>
      </rPr>
      <t xml:space="preserve">Schornsteinfegerkosten, </t>
    </r>
    <r>
      <rPr>
        <b/>
        <u/>
        <sz val="11"/>
        <rFont val="Calibri"/>
        <family val="2"/>
      </rPr>
      <t>keine</t>
    </r>
    <r>
      <rPr>
        <sz val="11"/>
        <rFont val="Calibri"/>
        <family val="2"/>
      </rPr>
      <t xml:space="preserve"> Wartungskosten,</t>
    </r>
  </si>
  <si>
    <t>€/Jahr (im Mittel der Jahre angenommen)</t>
  </si>
  <si>
    <r>
      <rPr>
        <b/>
        <u/>
        <sz val="11"/>
        <rFont val="Calibri"/>
        <family val="2"/>
      </rPr>
      <t>keine</t>
    </r>
    <r>
      <rPr>
        <sz val="11"/>
        <rFont val="Calibri"/>
        <family val="2"/>
      </rPr>
      <t xml:space="preserve"> Reparaturkosten</t>
    </r>
  </si>
  <si>
    <t>Stromkosten Therme</t>
  </si>
  <si>
    <t>€/Jahr (ohne Umwälzpumpen)</t>
  </si>
  <si>
    <t>Stromverbrauch hocheffiziente Umwälzpumpe</t>
  </si>
  <si>
    <t>€/Jahr Jahreskosten (ab 2026 incl. C02))</t>
  </si>
  <si>
    <t>Jahreskosten für  Fernwärme</t>
  </si>
  <si>
    <t>Eine zu vermutende Steigerung des Erdgaspreises in den kommenden Jahren</t>
  </si>
  <si>
    <t>€ / Jahr Vorteil Fernwärme ab 2026</t>
  </si>
  <si>
    <r>
      <rPr>
        <sz val="10"/>
        <rFont val="Arial"/>
        <family val="2"/>
      </rPr>
      <t>wurde</t>
    </r>
    <r>
      <rPr>
        <b/>
        <u/>
        <sz val="10"/>
        <rFont val="Arial"/>
        <family val="2"/>
      </rPr>
      <t xml:space="preserve"> nicht</t>
    </r>
    <r>
      <rPr>
        <sz val="10"/>
        <rFont val="Arial"/>
        <family val="2"/>
      </rPr>
      <t xml:space="preserve"> in Ansatz gebracht. Dagegen wurde allerdings schon heute mit der</t>
    </r>
  </si>
  <si>
    <t xml:space="preserve">   / Jahr Vorteil Fernwärme ab 2026</t>
  </si>
  <si>
    <r>
      <rPr>
        <sz val="10"/>
        <rFont val="Arial"/>
        <family val="2"/>
      </rPr>
      <t>sicher zu zahlenden CO</t>
    </r>
    <r>
      <rPr>
        <vertAlign val="subscript"/>
        <sz val="10"/>
        <rFont val="Arial"/>
        <family val="2"/>
      </rPr>
      <t>2</t>
    </r>
    <r>
      <rPr>
        <sz val="10"/>
        <rFont val="Arial"/>
        <family val="2"/>
      </rPr>
      <t>-Steuer 2026 gerechnet.</t>
    </r>
  </si>
  <si>
    <t>€ Gesamtkosten je Jahr geteilt durch Wärmemenge von</t>
  </si>
  <si>
    <t>kWh/Jahr ergibt einen  durchschnittlichen Preis von</t>
  </si>
  <si>
    <t>Cent je kwh im Durchschnitt inclusive aller Kosten</t>
  </si>
  <si>
    <t>? Berechtigte Fragen ?</t>
  </si>
  <si>
    <t>Ist der Wärmebezugspreis wirklich auf 10 Jahre fest vereinbart?</t>
  </si>
  <si>
    <t>Ja! Der Wärmebezugspreis pro kWh wird für 10 Jahre festgesetzt. Natürlich bestimmt jeder durch sein Nutzungsverhalten die Menge der Bezugswärme.</t>
  </si>
  <si>
    <t xml:space="preserve">Ab welchem Punkt ist der Kunde verantwortlich? </t>
  </si>
  <si>
    <t>Wer zahlt den Strom, den die Überstation verbraucht?</t>
  </si>
  <si>
    <t>Wie wird garantiert, dass die Nahwärme immer Wärme bereitstellen kann? Kann das System bei einem Ausfall der Biogasanlage ausfallen?</t>
  </si>
  <si>
    <t>Nein! Die Wärmeversorgung wird auch bei Ausfall der Biogasanlage garantiert. Dafür sorgt eine extra Notheizung.</t>
  </si>
  <si>
    <t>6.</t>
  </si>
  <si>
    <t>Wird für die Bereitstellung der Wärme nicht nenneswert fossile Ernergie aufgewendet, z.B. für Kultivierung der Äcker und Transporte?</t>
  </si>
  <si>
    <t>7.</t>
  </si>
  <si>
    <t>Wie wird abgerechnet?</t>
  </si>
  <si>
    <t>In der Wärmeübergabestation ist ein sogenannter, geeichter Wärmemengenzähler verbaut. Dieser misst die Wärme in der Einheit kWh. Anhand dieser Ablesung wird jährlich eine Rechnung gefertigt. Monatlich wird ein Abschlag als Vorauszahlung auf die jährliche Abrechnung zu zahlen sein, die bequem per SEPA- Lastschrift vom Kundenkonto abgebucht wird.</t>
  </si>
  <si>
    <t>Beispiel für eine jährliche Abrechnung  der Wärmelieferung</t>
  </si>
  <si>
    <t xml:space="preserve">gelieferte Wärmemenge laut abgelesenem Zählerstand </t>
  </si>
  <si>
    <t>Vom 1.1.2020-31.12.2020</t>
  </si>
  <si>
    <t>kwh</t>
  </si>
  <si>
    <t>diese Wärmemenge kann jedes Jahr je nach tatsächlichem Verbrauch anders sein</t>
  </si>
  <si>
    <t>mal Verbrauchspreis ( 10 Jahre Festpreis ) von</t>
  </si>
  <si>
    <t>ct je kwh</t>
  </si>
  <si>
    <t>ergibt</t>
  </si>
  <si>
    <t>€ Wärmeverbrauch in diesem  Kalenderjahr</t>
  </si>
  <si>
    <t>dazu jährlicher Grundpreis (10 Jahre Festpreis )</t>
  </si>
  <si>
    <t>€ Grundgebühr je Kalenderjahr</t>
  </si>
  <si>
    <t>netto</t>
  </si>
  <si>
    <t>+19%Mwst</t>
  </si>
  <si>
    <t>€ Gesamtkosten in diesem Kalenderjahr</t>
  </si>
  <si>
    <t>bereits gezahlt Abschläge im abgelaufenen Kalenderjahr</t>
  </si>
  <si>
    <t xml:space="preserve">€  </t>
  </si>
  <si>
    <t xml:space="preserve">Restzahlung </t>
  </si>
  <si>
    <t xml:space="preserve">Der Restbetrag von </t>
  </si>
  <si>
    <t>€ wir vom Konto abgebucht</t>
  </si>
  <si>
    <t>Die monatlichen Abbuchungen betragen zukünftig</t>
  </si>
  <si>
    <t>€ je Monat</t>
  </si>
  <si>
    <t xml:space="preserve">Reparatur </t>
  </si>
  <si>
    <t>Die Wärmeübergabestation wird von der Biogasanlage Dujos Holtsee geliefert, montiert und in Betrieb genommen. Die Biogasanlage bleibt fortan verantwortlich für die Wartung und Unterhaltung der Übergabestation. Ab Ausgang Wärmeübergabestation ist der Hausbesitzer verantwortlich für die weitere Wärmeverteilung im Haus.</t>
  </si>
  <si>
    <t>Nein! In der Wärmeübergabestation ist ein Wärmetauscher verbaut. Darin wird mit dem Warmwasser der Nahwärme Holtsee das Wasser im Heizkreislauf des Gebäudes aufgeheizt.</t>
  </si>
  <si>
    <t>Mit der Biogaswärme erhalten sie eine Energieform, die zu über 90 % aus erneuerbarer Energie vor Ort in Holtsee produziert wurde. Dazu werden in örtlicher Produktion nachwachsende Rohstoffe in  10km Umkreis angebaut. Zudem werden mindestens 30 % Gülle eingesetzt und vergoren.</t>
  </si>
  <si>
    <t>Anschluss an Nahwärmeversorgung Dujos Holtsee</t>
  </si>
  <si>
    <t>Da die Nahwärme Holtsee keinen Stromanschluss in den zu versorgenden Gebäuden besitzt, wird die Station an die Hausinstallation des Hausbesitzers angeschlossen. Daher zahlt der Kunde den Strom. Durch die verbaute Hocheffizienzpumpe ist der Stromverbrauch sehr gering. Der Aufwand dürfte bei rund 10 €/Jahr liegen.</t>
  </si>
  <si>
    <t>Fließt das Warmwasser, das von der Nahwärme Holtsee geliefert wird, auch durch die Privathäuser?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</si>
</sst>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6" formatCode="* #,##0&quot;       &quot;;\-* #,##0&quot;       &quot;;* \-#&quot;       &quot;;@\ "/>
    <numFmt numFmtId="167" formatCode="0\ %"/>
    <numFmt numFmtId="168" formatCode="0.00\ %"/>
    <numFmt numFmtId="169" formatCode="* #,##0.00&quot; € &quot;;\-* #,##0.00&quot; € &quot;;* \-#&quot; € &quot;;@\ "/>
    <numFmt numFmtId="170" formatCode="#,##0.00\ ;\-#,##0.00\ "/>
    <numFmt numFmtId="171" formatCode="0.0%"/>
    <numFmt numFmtId="172" formatCode="#,##0.00&quot;   &quot;"/>
  </numFmts>
  <fonts count="43" x14ac:knownFonts="1">
    <font>
      <sz val="10"/>
      <name val="Arial"/>
      <family val="2"/>
    </font>
    <font>
      <sz val="10"/>
      <name val="Arial"/>
    </font>
    <font>
      <sz val="10"/>
      <color indexed="9"/>
      <name val="Arial"/>
      <family val="2"/>
    </font>
    <font>
      <b/>
      <sz val="10"/>
      <color indexed="8"/>
      <name val="Arial"/>
      <family val="2"/>
    </font>
    <font>
      <sz val="10"/>
      <color indexed="16"/>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63"/>
      <name val="Arial"/>
      <family val="2"/>
    </font>
    <font>
      <b/>
      <sz val="18"/>
      <name val="Calibri"/>
      <family val="2"/>
    </font>
    <font>
      <b/>
      <sz val="11"/>
      <color indexed="8"/>
      <name val="Calibri"/>
      <family val="2"/>
    </font>
    <font>
      <b/>
      <sz val="14"/>
      <color indexed="8"/>
      <name val="Calibri"/>
      <family val="2"/>
    </font>
    <font>
      <b/>
      <sz val="10"/>
      <name val="Arial"/>
      <family val="2"/>
    </font>
    <font>
      <sz val="11"/>
      <name val="Calibri"/>
      <family val="2"/>
    </font>
    <font>
      <b/>
      <sz val="11"/>
      <name val="Calibri"/>
      <family val="2"/>
    </font>
    <font>
      <i/>
      <sz val="10"/>
      <name val="Arial"/>
      <family val="2"/>
    </font>
    <font>
      <b/>
      <sz val="22"/>
      <name val="Calibri"/>
      <family val="2"/>
    </font>
    <font>
      <sz val="10"/>
      <name val="Calibri"/>
      <family val="2"/>
    </font>
    <font>
      <sz val="10"/>
      <color indexed="8"/>
      <name val="Calibri"/>
      <family val="2"/>
    </font>
    <font>
      <i/>
      <sz val="11"/>
      <name val="Calibri"/>
      <family val="2"/>
    </font>
    <font>
      <sz val="11"/>
      <color indexed="10"/>
      <name val="Calibri"/>
      <family val="2"/>
    </font>
    <font>
      <b/>
      <sz val="11"/>
      <name val="Arial"/>
      <family val="2"/>
    </font>
    <font>
      <b/>
      <vertAlign val="subscript"/>
      <sz val="11"/>
      <color indexed="8"/>
      <name val="Calibri"/>
      <family val="2"/>
    </font>
    <font>
      <sz val="11"/>
      <color indexed="8"/>
      <name val="Calibri"/>
      <family val="2"/>
    </font>
    <font>
      <i/>
      <sz val="11"/>
      <color indexed="8"/>
      <name val="Calibri"/>
      <family val="2"/>
    </font>
    <font>
      <vertAlign val="subscript"/>
      <sz val="11"/>
      <color indexed="8"/>
      <name val="Calibri"/>
      <family val="2"/>
    </font>
    <font>
      <i/>
      <sz val="9"/>
      <color indexed="8"/>
      <name val="Calibri"/>
      <family val="2"/>
    </font>
    <font>
      <i/>
      <vertAlign val="subscript"/>
      <sz val="11"/>
      <color indexed="8"/>
      <name val="Calibri"/>
      <family val="2"/>
    </font>
    <font>
      <i/>
      <sz val="11"/>
      <color indexed="55"/>
      <name val="Calibri"/>
      <family val="2"/>
    </font>
    <font>
      <vertAlign val="subscript"/>
      <sz val="11"/>
      <name val="Calibri"/>
      <family val="2"/>
    </font>
    <font>
      <b/>
      <u/>
      <sz val="11"/>
      <name val="Calibri"/>
      <family val="2"/>
    </font>
    <font>
      <b/>
      <u/>
      <sz val="10"/>
      <name val="Arial"/>
      <family val="2"/>
    </font>
    <font>
      <vertAlign val="subscript"/>
      <sz val="10"/>
      <name val="Arial"/>
      <family val="2"/>
    </font>
    <font>
      <sz val="16"/>
      <name val="Calibri"/>
      <family val="2"/>
    </font>
    <font>
      <sz val="12"/>
      <color indexed="8"/>
      <name val="Calibri"/>
      <family val="2"/>
    </font>
    <font>
      <b/>
      <sz val="20"/>
      <name val="Calibri"/>
      <family val="2"/>
    </font>
    <font>
      <sz val="12"/>
      <name val="Calibri"/>
      <family val="2"/>
    </font>
    <font>
      <sz val="16"/>
      <color indexed="8"/>
      <name val="Calibri"/>
      <family val="2"/>
    </font>
    <font>
      <sz val="10"/>
      <name val="Arial"/>
      <family val="2"/>
    </font>
  </fonts>
  <fills count="16">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22"/>
        <bgColor indexed="31"/>
      </patternFill>
    </fill>
    <fill>
      <patternFill patternType="solid">
        <fgColor indexed="45"/>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indexed="47"/>
        <bgColor indexed="45"/>
      </patternFill>
    </fill>
    <fill>
      <patternFill patternType="solid">
        <fgColor indexed="43"/>
        <bgColor indexed="26"/>
      </patternFill>
    </fill>
    <fill>
      <patternFill patternType="solid">
        <fgColor indexed="31"/>
        <bgColor indexed="22"/>
      </patternFill>
    </fill>
    <fill>
      <patternFill patternType="solid">
        <fgColor indexed="13"/>
        <bgColor indexed="34"/>
      </patternFill>
    </fill>
    <fill>
      <patternFill patternType="solid">
        <fgColor rgb="FFFFFF99"/>
        <bgColor indexed="26"/>
      </patternFill>
    </fill>
    <fill>
      <patternFill patternType="solid">
        <fgColor rgb="FFFFFF99"/>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style="medium">
        <color indexed="8"/>
      </right>
      <top/>
      <bottom/>
      <diagonal/>
    </border>
    <border>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10"/>
      </bottom>
      <diagonal/>
    </border>
    <border>
      <left/>
      <right/>
      <top/>
      <bottom style="thin">
        <color indexed="8"/>
      </bottom>
      <diagonal/>
    </border>
    <border>
      <left style="medium">
        <color indexed="8"/>
      </left>
      <right/>
      <top/>
      <bottom style="medium">
        <color indexed="8"/>
      </bottom>
      <diagonal/>
    </border>
    <border>
      <left/>
      <right/>
      <top style="thin">
        <color indexed="8"/>
      </top>
      <bottom style="medium">
        <color indexed="8"/>
      </bottom>
      <diagonal/>
    </border>
    <border>
      <left/>
      <right/>
      <top/>
      <bottom style="medium">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thin">
        <color indexed="8"/>
      </right>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style="medium">
        <color indexed="8"/>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diagonal/>
    </border>
    <border>
      <left/>
      <right style="thick">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n">
        <color indexed="8"/>
      </top>
      <bottom/>
      <diagonal/>
    </border>
    <border>
      <left/>
      <right style="medium">
        <color indexed="8"/>
      </right>
      <top style="thin">
        <color indexed="8"/>
      </top>
      <bottom/>
      <diagonal/>
    </border>
    <border>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thin">
        <color indexed="8"/>
      </top>
      <bottom style="thin">
        <color indexed="8"/>
      </bottom>
      <diagonal/>
    </border>
  </borders>
  <cellStyleXfs count="34">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7" borderId="0" applyNumberFormat="0" applyBorder="0" applyAlignment="0" applyProtection="0"/>
    <xf numFmtId="0" fontId="7" fillId="7"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8" borderId="0" applyNumberFormat="0" applyBorder="0" applyAlignment="0" applyProtection="0"/>
    <xf numFmtId="0" fontId="11" fillId="8" borderId="0" applyNumberFormat="0" applyBorder="0" applyAlignment="0" applyProtection="0"/>
    <xf numFmtId="0" fontId="12" fillId="8" borderId="1" applyNumberFormat="0" applyAlignment="0" applyProtection="0"/>
    <xf numFmtId="0" fontId="12" fillId="8" borderId="1"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69" fontId="1" fillId="0" borderId="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78">
    <xf numFmtId="0" fontId="0" fillId="0" borderId="0" xfId="0"/>
    <xf numFmtId="0" fontId="0" fillId="9" borderId="0" xfId="0" applyFill="1"/>
    <xf numFmtId="0" fontId="0" fillId="0" borderId="0" xfId="0" applyBorder="1"/>
    <xf numFmtId="0" fontId="13" fillId="9" borderId="0" xfId="0" applyFont="1" applyFill="1"/>
    <xf numFmtId="0" fontId="0" fillId="9" borderId="0" xfId="0" applyFill="1" applyBorder="1"/>
    <xf numFmtId="0" fontId="13" fillId="9" borderId="0" xfId="0" applyFont="1" applyFill="1" applyBorder="1"/>
    <xf numFmtId="0" fontId="14" fillId="10" borderId="2" xfId="0" applyFont="1" applyFill="1" applyBorder="1"/>
    <xf numFmtId="0" fontId="15" fillId="10" borderId="3" xfId="0" applyFont="1" applyFill="1" applyBorder="1"/>
    <xf numFmtId="0" fontId="0" fillId="10" borderId="3" xfId="0" applyFill="1" applyBorder="1"/>
    <xf numFmtId="0" fontId="0" fillId="0" borderId="4" xfId="0" applyBorder="1"/>
    <xf numFmtId="0" fontId="16" fillId="11" borderId="2" xfId="0" applyFont="1" applyFill="1" applyBorder="1"/>
    <xf numFmtId="0" fontId="15" fillId="11" borderId="3" xfId="0" applyFont="1" applyFill="1" applyBorder="1"/>
    <xf numFmtId="0" fontId="0" fillId="11" borderId="3" xfId="0" applyFill="1" applyBorder="1"/>
    <xf numFmtId="0" fontId="0" fillId="11" borderId="5" xfId="0" applyFill="1" applyBorder="1"/>
    <xf numFmtId="0" fontId="17" fillId="10" borderId="6" xfId="0" applyFont="1" applyFill="1" applyBorder="1"/>
    <xf numFmtId="0" fontId="14" fillId="10" borderId="0" xfId="0" applyFont="1" applyFill="1" applyBorder="1"/>
    <xf numFmtId="0" fontId="18" fillId="10" borderId="0" xfId="0" applyFont="1" applyFill="1" applyBorder="1"/>
    <xf numFmtId="0" fontId="18" fillId="0" borderId="4" xfId="0" applyFont="1" applyBorder="1"/>
    <xf numFmtId="0" fontId="18" fillId="11" borderId="0" xfId="0" applyFont="1" applyFill="1" applyBorder="1"/>
    <xf numFmtId="0" fontId="19" fillId="10" borderId="0" xfId="0" applyFont="1" applyFill="1" applyBorder="1"/>
    <xf numFmtId="0" fontId="0" fillId="11" borderId="0" xfId="0" applyFill="1" applyBorder="1"/>
    <xf numFmtId="0" fontId="20" fillId="11" borderId="0" xfId="0" applyFont="1" applyFill="1" applyBorder="1" applyAlignment="1">
      <alignment horizontal="center"/>
    </xf>
    <xf numFmtId="0" fontId="18" fillId="11" borderId="7" xfId="0" applyFont="1" applyFill="1" applyBorder="1"/>
    <xf numFmtId="0" fontId="0" fillId="10" borderId="0" xfId="0" applyFill="1"/>
    <xf numFmtId="0" fontId="0" fillId="10" borderId="0" xfId="0" applyFill="1" applyBorder="1"/>
    <xf numFmtId="0" fontId="17" fillId="10" borderId="0" xfId="0" applyFont="1" applyFill="1" applyBorder="1"/>
    <xf numFmtId="0" fontId="17" fillId="0" borderId="4" xfId="0" applyFont="1" applyBorder="1"/>
    <xf numFmtId="0" fontId="17" fillId="11" borderId="0" xfId="0" applyFont="1" applyFill="1" applyBorder="1"/>
    <xf numFmtId="0" fontId="17" fillId="11" borderId="7" xfId="0" applyFont="1" applyFill="1" applyBorder="1"/>
    <xf numFmtId="0" fontId="0" fillId="10" borderId="0" xfId="0" applyFont="1" applyFill="1" applyBorder="1"/>
    <xf numFmtId="3" fontId="17" fillId="12" borderId="8" xfId="0" applyNumberFormat="1" applyFont="1" applyFill="1" applyBorder="1" applyProtection="1">
      <protection locked="0"/>
    </xf>
    <xf numFmtId="0" fontId="21" fillId="10" borderId="0" xfId="0" applyFont="1" applyFill="1" applyBorder="1"/>
    <xf numFmtId="166" fontId="0" fillId="10" borderId="0" xfId="0" applyNumberFormat="1" applyFont="1" applyFill="1" applyBorder="1" applyAlignment="1" applyProtection="1">
      <alignment horizontal="right"/>
    </xf>
    <xf numFmtId="3" fontId="17" fillId="11" borderId="0" xfId="0" applyNumberFormat="1" applyFont="1" applyFill="1" applyBorder="1"/>
    <xf numFmtId="0" fontId="17" fillId="11" borderId="0" xfId="0" applyFont="1" applyFill="1" applyBorder="1" applyAlignment="1">
      <alignment vertical="center"/>
    </xf>
    <xf numFmtId="0" fontId="0" fillId="9" borderId="0" xfId="0" applyFill="1" applyAlignment="1">
      <alignment horizontal="right" vertical="top"/>
    </xf>
    <xf numFmtId="0" fontId="17" fillId="10" borderId="6" xfId="0" applyFont="1" applyFill="1" applyBorder="1" applyAlignment="1">
      <alignment horizontal="right" vertical="top"/>
    </xf>
    <xf numFmtId="0" fontId="22" fillId="10" borderId="0" xfId="0" applyFont="1" applyFill="1" applyBorder="1" applyAlignment="1">
      <alignment horizontal="left" vertical="center"/>
    </xf>
    <xf numFmtId="0" fontId="0" fillId="10" borderId="0" xfId="0" applyFill="1" applyBorder="1" applyAlignment="1">
      <alignment horizontal="right" vertical="top"/>
    </xf>
    <xf numFmtId="167" fontId="17" fillId="12" borderId="9" xfId="0" applyNumberFormat="1" applyFont="1" applyFill="1" applyBorder="1" applyAlignment="1" applyProtection="1">
      <alignment horizontal="right" vertical="top"/>
      <protection locked="0"/>
    </xf>
    <xf numFmtId="0" fontId="21" fillId="0" borderId="4" xfId="0" applyFont="1" applyBorder="1" applyAlignment="1">
      <alignment horizontal="left" vertical="top" wrapText="1"/>
    </xf>
    <xf numFmtId="0" fontId="21" fillId="11" borderId="0" xfId="0" applyFont="1" applyFill="1" applyBorder="1" applyAlignment="1">
      <alignment horizontal="left" vertical="top" wrapText="1"/>
    </xf>
    <xf numFmtId="0" fontId="17" fillId="11" borderId="0" xfId="0" applyFont="1" applyFill="1" applyBorder="1" applyAlignment="1">
      <alignment horizontal="right" vertical="top"/>
    </xf>
    <xf numFmtId="0" fontId="18" fillId="11" borderId="0" xfId="0" applyFont="1" applyFill="1" applyBorder="1" applyAlignment="1">
      <alignment vertical="center"/>
    </xf>
    <xf numFmtId="0" fontId="17" fillId="11" borderId="7" xfId="0" applyFont="1" applyFill="1" applyBorder="1" applyAlignment="1">
      <alignment horizontal="right" vertical="top"/>
    </xf>
    <xf numFmtId="0" fontId="0" fillId="0" borderId="0" xfId="0" applyAlignment="1">
      <alignment horizontal="right" vertical="top"/>
    </xf>
    <xf numFmtId="0" fontId="0" fillId="9" borderId="0" xfId="0" applyFill="1" applyAlignment="1">
      <alignment vertical="center"/>
    </xf>
    <xf numFmtId="0" fontId="17" fillId="10" borderId="6" xfId="0" applyFont="1" applyFill="1" applyBorder="1" applyAlignment="1">
      <alignment vertical="center"/>
    </xf>
    <xf numFmtId="0" fontId="22" fillId="10" borderId="0" xfId="0" applyFont="1" applyFill="1" applyBorder="1" applyAlignment="1">
      <alignment vertical="center"/>
    </xf>
    <xf numFmtId="0" fontId="0" fillId="10" borderId="0" xfId="0" applyFill="1" applyBorder="1" applyAlignment="1">
      <alignment vertical="center"/>
    </xf>
    <xf numFmtId="3" fontId="17" fillId="10" borderId="0" xfId="0" applyNumberFormat="1" applyFont="1" applyFill="1" applyBorder="1" applyAlignment="1">
      <alignment vertical="center"/>
    </xf>
    <xf numFmtId="0" fontId="21" fillId="10" borderId="0" xfId="0" applyFont="1" applyFill="1" applyBorder="1" applyAlignment="1">
      <alignment vertical="center"/>
    </xf>
    <xf numFmtId="0" fontId="19" fillId="10" borderId="0" xfId="0" applyFont="1" applyFill="1" applyBorder="1" applyAlignment="1">
      <alignment vertical="center"/>
    </xf>
    <xf numFmtId="0" fontId="23" fillId="10" borderId="0" xfId="0" applyFont="1" applyFill="1" applyBorder="1" applyAlignment="1">
      <alignment vertical="center"/>
    </xf>
    <xf numFmtId="0" fontId="23" fillId="0" borderId="4" xfId="0" applyFont="1" applyBorder="1" applyAlignment="1">
      <alignment vertical="center"/>
    </xf>
    <xf numFmtId="0" fontId="23" fillId="11" borderId="0" xfId="0" applyFont="1" applyFill="1" applyBorder="1" applyAlignment="1">
      <alignment vertical="center"/>
    </xf>
    <xf numFmtId="3" fontId="17" fillId="11" borderId="0" xfId="0" applyNumberFormat="1" applyFont="1" applyFill="1" applyBorder="1" applyAlignment="1">
      <alignment horizontal="right" vertical="center"/>
    </xf>
    <xf numFmtId="0" fontId="17" fillId="11" borderId="7" xfId="0" applyFont="1" applyFill="1" applyBorder="1" applyAlignment="1">
      <alignment vertical="center"/>
    </xf>
    <xf numFmtId="0" fontId="0" fillId="0" borderId="0" xfId="0" applyAlignment="1">
      <alignment vertical="center"/>
    </xf>
    <xf numFmtId="0" fontId="17" fillId="12" borderId="10" xfId="0" applyFont="1" applyFill="1" applyBorder="1"/>
    <xf numFmtId="2" fontId="17" fillId="11" borderId="0" xfId="0" applyNumberFormat="1" applyFont="1" applyFill="1" applyBorder="1" applyProtection="1">
      <protection locked="0"/>
    </xf>
    <xf numFmtId="168" fontId="17" fillId="10" borderId="0" xfId="0" applyNumberFormat="1" applyFont="1" applyFill="1" applyBorder="1"/>
    <xf numFmtId="2" fontId="17" fillId="10" borderId="0" xfId="0" applyNumberFormat="1" applyFont="1" applyFill="1" applyBorder="1"/>
    <xf numFmtId="0" fontId="0" fillId="11" borderId="0" xfId="0" applyFont="1" applyFill="1"/>
    <xf numFmtId="14" fontId="0" fillId="10" borderId="0" xfId="0" applyNumberFormat="1" applyFont="1" applyFill="1" applyBorder="1"/>
    <xf numFmtId="2" fontId="17" fillId="10" borderId="11" xfId="0" applyNumberFormat="1" applyFont="1" applyFill="1" applyBorder="1" applyProtection="1">
      <protection locked="0"/>
    </xf>
    <xf numFmtId="2" fontId="24" fillId="10" borderId="0" xfId="0" applyNumberFormat="1" applyFont="1" applyFill="1" applyBorder="1"/>
    <xf numFmtId="2" fontId="24" fillId="0" borderId="4" xfId="0" applyNumberFormat="1" applyFont="1" applyBorder="1"/>
    <xf numFmtId="2" fontId="24" fillId="11" borderId="0" xfId="0" applyNumberFormat="1" applyFont="1" applyFill="1" applyBorder="1"/>
    <xf numFmtId="2" fontId="0" fillId="11" borderId="0" xfId="0" applyNumberFormat="1" applyFill="1"/>
    <xf numFmtId="2" fontId="17" fillId="12" borderId="10" xfId="0" applyNumberFormat="1" applyFont="1" applyFill="1" applyBorder="1" applyProtection="1">
      <protection locked="0"/>
    </xf>
    <xf numFmtId="2" fontId="17" fillId="11" borderId="12" xfId="0" applyNumberFormat="1" applyFont="1" applyFill="1" applyBorder="1"/>
    <xf numFmtId="0" fontId="0" fillId="11" borderId="7" xfId="0" applyFill="1" applyBorder="1"/>
    <xf numFmtId="0" fontId="17" fillId="10" borderId="13" xfId="0" applyFont="1" applyFill="1" applyBorder="1"/>
    <xf numFmtId="0" fontId="18" fillId="10" borderId="14" xfId="0" applyFont="1" applyFill="1" applyBorder="1"/>
    <xf numFmtId="4" fontId="25" fillId="10" borderId="15" xfId="0" applyNumberFormat="1" applyFont="1" applyFill="1" applyBorder="1"/>
    <xf numFmtId="0" fontId="18" fillId="11" borderId="16" xfId="0" applyFont="1" applyFill="1" applyBorder="1"/>
    <xf numFmtId="4" fontId="18" fillId="11" borderId="14" xfId="0" applyNumberFormat="1" applyFont="1" applyFill="1" applyBorder="1"/>
    <xf numFmtId="0" fontId="18" fillId="11" borderId="14" xfId="0" applyFont="1" applyFill="1" applyBorder="1"/>
    <xf numFmtId="0" fontId="18" fillId="11" borderId="17" xfId="0" applyFont="1" applyFill="1" applyBorder="1"/>
    <xf numFmtId="0" fontId="17" fillId="9" borderId="0" xfId="0" applyFont="1" applyFill="1" applyBorder="1"/>
    <xf numFmtId="4" fontId="17" fillId="9" borderId="0" xfId="0" applyNumberFormat="1" applyFont="1" applyFill="1" applyBorder="1"/>
    <xf numFmtId="0" fontId="17" fillId="9" borderId="18" xfId="0" applyFont="1" applyFill="1" applyBorder="1"/>
    <xf numFmtId="0" fontId="16" fillId="9" borderId="0" xfId="0" applyFont="1" applyFill="1"/>
    <xf numFmtId="0" fontId="14" fillId="10" borderId="19" xfId="0" applyFont="1" applyFill="1" applyBorder="1"/>
    <xf numFmtId="0" fontId="14" fillId="10" borderId="20" xfId="0" applyFont="1" applyFill="1" applyBorder="1"/>
    <xf numFmtId="0" fontId="14" fillId="0" borderId="4" xfId="0" applyFont="1" applyBorder="1"/>
    <xf numFmtId="0" fontId="14" fillId="11" borderId="21" xfId="0" applyFont="1" applyFill="1" applyBorder="1"/>
    <xf numFmtId="0" fontId="14" fillId="11" borderId="20" xfId="0" applyFont="1" applyFill="1" applyBorder="1"/>
    <xf numFmtId="0" fontId="14" fillId="11" borderId="22" xfId="0" applyFont="1" applyFill="1" applyBorder="1"/>
    <xf numFmtId="0" fontId="16" fillId="0" borderId="0" xfId="0" applyFont="1"/>
    <xf numFmtId="0" fontId="27" fillId="10" borderId="23" xfId="0" applyFont="1" applyFill="1" applyBorder="1"/>
    <xf numFmtId="0" fontId="27" fillId="0" borderId="4" xfId="0" applyFont="1" applyBorder="1"/>
    <xf numFmtId="0" fontId="27" fillId="11" borderId="0" xfId="0" applyFont="1" applyFill="1" applyBorder="1"/>
    <xf numFmtId="0" fontId="27" fillId="11" borderId="24" xfId="0" applyFont="1" applyFill="1" applyBorder="1"/>
    <xf numFmtId="0" fontId="0" fillId="10" borderId="23" xfId="0" applyFill="1" applyBorder="1"/>
    <xf numFmtId="0" fontId="0" fillId="11" borderId="24" xfId="0" applyFill="1" applyBorder="1"/>
    <xf numFmtId="0" fontId="27" fillId="12" borderId="10" xfId="0" applyFont="1" applyFill="1" applyBorder="1" applyAlignment="1">
      <alignment vertical="center"/>
    </xf>
    <xf numFmtId="0" fontId="27" fillId="10" borderId="0" xfId="0" applyFont="1" applyFill="1" applyBorder="1" applyAlignment="1">
      <alignment vertical="center"/>
    </xf>
    <xf numFmtId="0" fontId="27" fillId="9" borderId="4" xfId="0" applyFont="1" applyFill="1" applyBorder="1" applyAlignment="1">
      <alignment horizontal="left" vertical="top" wrapText="1"/>
    </xf>
    <xf numFmtId="0" fontId="27" fillId="11" borderId="0" xfId="0" applyFont="1" applyFill="1" applyBorder="1" applyAlignment="1">
      <alignment horizontal="left" vertical="top" wrapText="1"/>
    </xf>
    <xf numFmtId="2" fontId="14" fillId="11" borderId="0" xfId="0" applyNumberFormat="1" applyFont="1" applyFill="1" applyBorder="1"/>
    <xf numFmtId="0" fontId="0" fillId="9" borderId="0" xfId="0" applyFill="1" applyAlignment="1">
      <alignment horizontal="right" vertical="center"/>
    </xf>
    <xf numFmtId="0" fontId="27" fillId="10" borderId="23" xfId="0" applyFont="1" applyFill="1" applyBorder="1" applyAlignment="1">
      <alignment horizontal="right" vertical="center"/>
    </xf>
    <xf numFmtId="0" fontId="27" fillId="10" borderId="0" xfId="0" applyFont="1" applyFill="1" applyBorder="1" applyAlignment="1">
      <alignment horizontal="left" vertical="center"/>
    </xf>
    <xf numFmtId="0" fontId="27" fillId="10" borderId="0" xfId="0" applyFont="1" applyFill="1" applyBorder="1" applyAlignment="1">
      <alignment horizontal="right" vertical="center"/>
    </xf>
    <xf numFmtId="3" fontId="27" fillId="10" borderId="0" xfId="0" applyNumberFormat="1" applyFont="1" applyFill="1" applyBorder="1" applyAlignment="1" applyProtection="1">
      <alignment horizontal="right" vertical="center"/>
      <protection locked="0"/>
    </xf>
    <xf numFmtId="0" fontId="27" fillId="0" borderId="4" xfId="0" applyFont="1" applyBorder="1" applyAlignment="1">
      <alignment horizontal="right" vertical="center"/>
    </xf>
    <xf numFmtId="0" fontId="27" fillId="11" borderId="0" xfId="0" applyFont="1" applyFill="1" applyBorder="1" applyAlignment="1">
      <alignment horizontal="right" vertical="center"/>
    </xf>
    <xf numFmtId="3" fontId="27" fillId="11" borderId="0" xfId="0" applyNumberFormat="1" applyFont="1" applyFill="1" applyBorder="1" applyAlignment="1" applyProtection="1">
      <alignment horizontal="right" vertical="center"/>
      <protection locked="0"/>
    </xf>
    <xf numFmtId="0" fontId="0" fillId="11" borderId="0" xfId="0" applyFill="1" applyBorder="1" applyAlignment="1">
      <alignment horizontal="right" vertical="center"/>
    </xf>
    <xf numFmtId="0" fontId="0" fillId="11" borderId="24" xfId="0" applyFill="1" applyBorder="1" applyAlignment="1">
      <alignment horizontal="right" vertical="center"/>
    </xf>
    <xf numFmtId="0" fontId="0" fillId="0" borderId="0" xfId="0" applyAlignment="1">
      <alignment horizontal="right" vertical="center"/>
    </xf>
    <xf numFmtId="0" fontId="27" fillId="9" borderId="4" xfId="0" applyFont="1" applyFill="1" applyBorder="1" applyAlignment="1">
      <alignment horizontal="left"/>
    </xf>
    <xf numFmtId="0" fontId="27" fillId="11" borderId="0" xfId="0" applyFont="1" applyFill="1" applyBorder="1" applyAlignment="1">
      <alignment horizontal="left"/>
    </xf>
    <xf numFmtId="3" fontId="27" fillId="11" borderId="0" xfId="0" applyNumberFormat="1" applyFont="1" applyFill="1" applyBorder="1" applyProtection="1">
      <protection locked="0"/>
    </xf>
    <xf numFmtId="0" fontId="27" fillId="10" borderId="25" xfId="0" applyFont="1" applyFill="1" applyBorder="1"/>
    <xf numFmtId="0" fontId="27" fillId="10" borderId="26" xfId="0" applyFont="1" applyFill="1" applyBorder="1"/>
    <xf numFmtId="2" fontId="27" fillId="10" borderId="25" xfId="0" applyNumberFormat="1" applyFont="1" applyFill="1" applyBorder="1"/>
    <xf numFmtId="0" fontId="27" fillId="0" borderId="4" xfId="0" applyFont="1" applyBorder="1" applyAlignment="1">
      <alignment horizontal="left"/>
    </xf>
    <xf numFmtId="2" fontId="14" fillId="11" borderId="0" xfId="0" applyNumberFormat="1" applyFont="1" applyFill="1" applyBorder="1" applyAlignment="1">
      <alignment horizontal="right"/>
    </xf>
    <xf numFmtId="0" fontId="14" fillId="11" borderId="24" xfId="0" applyFont="1" applyFill="1" applyBorder="1"/>
    <xf numFmtId="0" fontId="28" fillId="10" borderId="25" xfId="0" applyFont="1" applyFill="1" applyBorder="1"/>
    <xf numFmtId="0" fontId="28" fillId="11" borderId="0" xfId="0" applyFont="1" applyFill="1" applyBorder="1"/>
    <xf numFmtId="0" fontId="27" fillId="10" borderId="10" xfId="0" applyFont="1" applyFill="1" applyBorder="1"/>
    <xf numFmtId="0" fontId="27" fillId="10" borderId="0" xfId="0" applyFont="1" applyFill="1" applyBorder="1"/>
    <xf numFmtId="0" fontId="30" fillId="11" borderId="0" xfId="0" applyFont="1" applyFill="1" applyBorder="1"/>
    <xf numFmtId="0" fontId="27" fillId="10" borderId="27" xfId="0" applyFont="1" applyFill="1" applyBorder="1"/>
    <xf numFmtId="0" fontId="28" fillId="10" borderId="28" xfId="0" applyFont="1" applyFill="1" applyBorder="1"/>
    <xf numFmtId="0" fontId="27" fillId="10" borderId="28" xfId="0" applyFont="1" applyFill="1" applyBorder="1"/>
    <xf numFmtId="0" fontId="27" fillId="9" borderId="4" xfId="0" applyFont="1" applyFill="1" applyBorder="1"/>
    <xf numFmtId="0" fontId="27" fillId="11" borderId="13" xfId="0" applyFont="1" applyFill="1" applyBorder="1"/>
    <xf numFmtId="0" fontId="14" fillId="11" borderId="28" xfId="0" applyFont="1" applyFill="1" applyBorder="1"/>
    <xf numFmtId="0" fontId="27" fillId="11" borderId="28" xfId="0" applyFont="1" applyFill="1" applyBorder="1"/>
    <xf numFmtId="0" fontId="27" fillId="11" borderId="29" xfId="0" applyFont="1" applyFill="1" applyBorder="1"/>
    <xf numFmtId="0" fontId="27" fillId="9" borderId="0" xfId="0" applyFont="1" applyFill="1" applyBorder="1"/>
    <xf numFmtId="0" fontId="28" fillId="9" borderId="0" xfId="0" applyFont="1" applyFill="1" applyBorder="1"/>
    <xf numFmtId="0" fontId="14" fillId="9" borderId="0" xfId="0" applyFont="1" applyFill="1" applyBorder="1"/>
    <xf numFmtId="0" fontId="14" fillId="10" borderId="3" xfId="0" applyFont="1" applyFill="1" applyBorder="1"/>
    <xf numFmtId="0" fontId="17" fillId="10" borderId="3" xfId="0" applyFont="1" applyFill="1" applyBorder="1"/>
    <xf numFmtId="0" fontId="18" fillId="11" borderId="2" xfId="0" applyFont="1" applyFill="1" applyBorder="1"/>
    <xf numFmtId="3" fontId="18" fillId="11" borderId="3" xfId="0" applyNumberFormat="1" applyFont="1" applyFill="1" applyBorder="1"/>
    <xf numFmtId="0" fontId="17" fillId="11" borderId="3" xfId="0" applyFont="1" applyFill="1" applyBorder="1"/>
    <xf numFmtId="0" fontId="17" fillId="11" borderId="5" xfId="0" applyFont="1" applyFill="1" applyBorder="1"/>
    <xf numFmtId="0" fontId="14" fillId="10" borderId="6" xfId="0" applyFont="1" applyFill="1" applyBorder="1"/>
    <xf numFmtId="0" fontId="17" fillId="11" borderId="6" xfId="0" applyFont="1" applyFill="1" applyBorder="1"/>
    <xf numFmtId="3" fontId="17" fillId="11" borderId="30" xfId="0" applyNumberFormat="1" applyFont="1" applyFill="1" applyBorder="1"/>
    <xf numFmtId="0" fontId="17" fillId="11" borderId="30" xfId="0" applyFont="1" applyFill="1" applyBorder="1"/>
    <xf numFmtId="0" fontId="17" fillId="11" borderId="31" xfId="0" applyFont="1" applyFill="1" applyBorder="1"/>
    <xf numFmtId="3" fontId="17" fillId="10" borderId="0" xfId="0" applyNumberFormat="1" applyFont="1" applyFill="1" applyBorder="1" applyProtection="1">
      <protection locked="0"/>
    </xf>
    <xf numFmtId="0" fontId="0" fillId="11" borderId="6" xfId="0" applyFill="1" applyBorder="1"/>
    <xf numFmtId="3" fontId="17" fillId="11" borderId="0" xfId="0" applyNumberFormat="1" applyFont="1" applyFill="1" applyBorder="1" applyProtection="1">
      <protection locked="0"/>
    </xf>
    <xf numFmtId="3" fontId="17" fillId="10" borderId="12" xfId="0" applyNumberFormat="1" applyFont="1" applyFill="1" applyBorder="1" applyProtection="1">
      <protection locked="0"/>
    </xf>
    <xf numFmtId="0" fontId="17" fillId="10" borderId="12" xfId="0" applyFont="1" applyFill="1" applyBorder="1"/>
    <xf numFmtId="3" fontId="17" fillId="10" borderId="0" xfId="0" applyNumberFormat="1" applyFont="1" applyFill="1" applyBorder="1"/>
    <xf numFmtId="3" fontId="17" fillId="10" borderId="12" xfId="0" applyNumberFormat="1" applyFont="1" applyFill="1" applyBorder="1"/>
    <xf numFmtId="0" fontId="17" fillId="10" borderId="15" xfId="0" applyFont="1" applyFill="1" applyBorder="1"/>
    <xf numFmtId="0" fontId="0" fillId="10" borderId="15" xfId="0" applyFill="1" applyBorder="1"/>
    <xf numFmtId="3" fontId="17" fillId="10" borderId="15" xfId="0" applyNumberFormat="1" applyFont="1" applyFill="1" applyBorder="1"/>
    <xf numFmtId="0" fontId="17" fillId="11" borderId="13" xfId="0" applyFont="1" applyFill="1" applyBorder="1"/>
    <xf numFmtId="3" fontId="17" fillId="11" borderId="15" xfId="0" applyNumberFormat="1" applyFont="1" applyFill="1" applyBorder="1"/>
    <xf numFmtId="0" fontId="17" fillId="11" borderId="15" xfId="0" applyFont="1" applyFill="1" applyBorder="1"/>
    <xf numFmtId="0" fontId="17" fillId="11" borderId="32" xfId="0" applyFont="1" applyFill="1" applyBorder="1"/>
    <xf numFmtId="0" fontId="18" fillId="10" borderId="2" xfId="0" applyFont="1" applyFill="1" applyBorder="1"/>
    <xf numFmtId="0" fontId="18" fillId="10" borderId="3" xfId="0" applyFont="1" applyFill="1" applyBorder="1"/>
    <xf numFmtId="0" fontId="17" fillId="0" borderId="6" xfId="0" applyFont="1" applyBorder="1"/>
    <xf numFmtId="0" fontId="16" fillId="11" borderId="3" xfId="0" applyFont="1" applyFill="1" applyBorder="1"/>
    <xf numFmtId="0" fontId="17" fillId="11" borderId="3" xfId="0" applyFont="1" applyFill="1" applyBorder="1" applyAlignment="1">
      <alignment horizontal="center"/>
    </xf>
    <xf numFmtId="170" fontId="1" fillId="10" borderId="0" xfId="31" applyNumberFormat="1" applyFill="1" applyBorder="1" applyAlignment="1" applyProtection="1"/>
    <xf numFmtId="0" fontId="32" fillId="10" borderId="0" xfId="0" applyFont="1" applyFill="1" applyBorder="1"/>
    <xf numFmtId="2" fontId="24" fillId="0" borderId="6" xfId="0" applyNumberFormat="1" applyFont="1" applyBorder="1"/>
    <xf numFmtId="2" fontId="24" fillId="11" borderId="6" xfId="0" applyNumberFormat="1" applyFont="1" applyFill="1" applyBorder="1"/>
    <xf numFmtId="0" fontId="17" fillId="11" borderId="0" xfId="0" applyFont="1" applyFill="1" applyBorder="1" applyAlignment="1">
      <alignment horizontal="left"/>
    </xf>
    <xf numFmtId="1" fontId="14" fillId="11" borderId="7" xfId="0" applyNumberFormat="1" applyFont="1" applyFill="1" applyBorder="1" applyAlignment="1">
      <alignment horizontal="left"/>
    </xf>
    <xf numFmtId="2" fontId="17" fillId="11" borderId="0" xfId="0" applyNumberFormat="1" applyFont="1" applyFill="1" applyBorder="1"/>
    <xf numFmtId="2" fontId="17" fillId="10" borderId="15" xfId="0" applyNumberFormat="1" applyFont="1" applyFill="1" applyBorder="1"/>
    <xf numFmtId="2" fontId="17" fillId="11" borderId="15" xfId="0" applyNumberFormat="1" applyFont="1" applyFill="1" applyBorder="1"/>
    <xf numFmtId="0" fontId="18" fillId="11" borderId="15" xfId="0" applyFont="1" applyFill="1" applyBorder="1"/>
    <xf numFmtId="0" fontId="18" fillId="11" borderId="32" xfId="0" applyFont="1" applyFill="1" applyBorder="1"/>
    <xf numFmtId="2" fontId="17" fillId="9" borderId="0" xfId="0" applyNumberFormat="1" applyFont="1" applyFill="1" applyBorder="1"/>
    <xf numFmtId="0" fontId="18" fillId="9" borderId="0" xfId="0" applyFont="1" applyFill="1" applyBorder="1"/>
    <xf numFmtId="0" fontId="18" fillId="11" borderId="3" xfId="0" applyFont="1" applyFill="1" applyBorder="1"/>
    <xf numFmtId="0" fontId="17" fillId="9" borderId="6" xfId="0" applyFont="1" applyFill="1" applyBorder="1"/>
    <xf numFmtId="0" fontId="27" fillId="11" borderId="7" xfId="0" applyFont="1" applyFill="1" applyBorder="1"/>
    <xf numFmtId="0" fontId="0" fillId="10" borderId="6" xfId="0" applyFill="1" applyBorder="1"/>
    <xf numFmtId="4" fontId="17" fillId="11" borderId="0" xfId="0" applyNumberFormat="1" applyFont="1" applyFill="1" applyBorder="1"/>
    <xf numFmtId="2" fontId="0" fillId="11" borderId="0" xfId="0" applyNumberFormat="1" applyFont="1" applyFill="1" applyBorder="1"/>
    <xf numFmtId="0" fontId="0" fillId="11" borderId="0" xfId="0" applyFont="1" applyFill="1" applyBorder="1"/>
    <xf numFmtId="0" fontId="0" fillId="11" borderId="7" xfId="0" applyFont="1" applyFill="1" applyBorder="1"/>
    <xf numFmtId="2" fontId="17" fillId="10" borderId="0" xfId="0" applyNumberFormat="1" applyFont="1" applyFill="1" applyBorder="1" applyProtection="1">
      <protection locked="0"/>
    </xf>
    <xf numFmtId="0" fontId="0" fillId="0" borderId="6" xfId="0" applyBorder="1"/>
    <xf numFmtId="2" fontId="18" fillId="11" borderId="0" xfId="0" applyNumberFormat="1" applyFont="1" applyFill="1" applyBorder="1" applyProtection="1">
      <protection locked="0"/>
    </xf>
    <xf numFmtId="0" fontId="34" fillId="11" borderId="0" xfId="0" applyFont="1" applyFill="1"/>
    <xf numFmtId="2" fontId="27" fillId="11" borderId="0" xfId="0" applyNumberFormat="1" applyFont="1" applyFill="1" applyBorder="1"/>
    <xf numFmtId="0" fontId="18" fillId="10" borderId="15" xfId="0" applyFont="1" applyFill="1" applyBorder="1"/>
    <xf numFmtId="4" fontId="18" fillId="10" borderId="15" xfId="0" applyNumberFormat="1" applyFont="1" applyFill="1" applyBorder="1"/>
    <xf numFmtId="0" fontId="18" fillId="9" borderId="6" xfId="0" applyFont="1" applyFill="1" applyBorder="1"/>
    <xf numFmtId="0" fontId="18" fillId="11" borderId="13" xfId="0" applyFont="1" applyFill="1" applyBorder="1"/>
    <xf numFmtId="4" fontId="18" fillId="11" borderId="15" xfId="0" applyNumberFormat="1" applyFont="1" applyFill="1" applyBorder="1"/>
    <xf numFmtId="0" fontId="27" fillId="13" borderId="33" xfId="0" applyFont="1" applyFill="1" applyBorder="1"/>
    <xf numFmtId="0" fontId="27" fillId="13" borderId="34" xfId="0" applyFont="1" applyFill="1" applyBorder="1"/>
    <xf numFmtId="0" fontId="0" fillId="13" borderId="34" xfId="0" applyFill="1" applyBorder="1"/>
    <xf numFmtId="0" fontId="0" fillId="13" borderId="35" xfId="0" applyFill="1" applyBorder="1"/>
    <xf numFmtId="0" fontId="0" fillId="13" borderId="33" xfId="0" applyFill="1" applyBorder="1"/>
    <xf numFmtId="4" fontId="18" fillId="13" borderId="34" xfId="0" applyNumberFormat="1" applyFont="1" applyFill="1" applyBorder="1"/>
    <xf numFmtId="0" fontId="18" fillId="13" borderId="34" xfId="0" applyFont="1" applyFill="1" applyBorder="1"/>
    <xf numFmtId="0" fontId="17" fillId="13" borderId="34" xfId="0" applyFont="1" applyFill="1" applyBorder="1"/>
    <xf numFmtId="0" fontId="17" fillId="13" borderId="35" xfId="0" applyFont="1" applyFill="1" applyBorder="1"/>
    <xf numFmtId="0" fontId="0" fillId="13" borderId="6" xfId="0" applyFill="1" applyBorder="1"/>
    <xf numFmtId="0" fontId="0" fillId="13" borderId="0" xfId="0" applyFont="1" applyFill="1" applyBorder="1"/>
    <xf numFmtId="0" fontId="27" fillId="13" borderId="0" xfId="0" applyFont="1" applyFill="1" applyBorder="1"/>
    <xf numFmtId="0" fontId="27" fillId="13" borderId="7" xfId="0" applyFont="1" applyFill="1" applyBorder="1" applyAlignment="1">
      <alignment horizontal="right"/>
    </xf>
    <xf numFmtId="0" fontId="27" fillId="0" borderId="0" xfId="0" applyFont="1" applyBorder="1" applyAlignment="1">
      <alignment horizontal="right"/>
    </xf>
    <xf numFmtId="0" fontId="27" fillId="13" borderId="13" xfId="0" applyFont="1" applyFill="1" applyBorder="1" applyAlignment="1">
      <alignment horizontal="right"/>
    </xf>
    <xf numFmtId="171" fontId="18" fillId="13" borderId="15" xfId="0" applyNumberFormat="1" applyFont="1" applyFill="1" applyBorder="1" applyAlignment="1" applyProtection="1"/>
    <xf numFmtId="0" fontId="18" fillId="13" borderId="15" xfId="0" applyFont="1" applyFill="1" applyBorder="1"/>
    <xf numFmtId="0" fontId="17" fillId="13" borderId="15" xfId="0" applyFont="1" applyFill="1" applyBorder="1"/>
    <xf numFmtId="0" fontId="17" fillId="13" borderId="32" xfId="0" applyFont="1" applyFill="1" applyBorder="1"/>
    <xf numFmtId="0" fontId="0" fillId="13" borderId="13" xfId="0" applyFill="1" applyBorder="1"/>
    <xf numFmtId="0" fontId="0" fillId="13" borderId="15" xfId="0" applyFont="1" applyFill="1" applyBorder="1"/>
    <xf numFmtId="0" fontId="27" fillId="13" borderId="15" xfId="0" applyFont="1" applyFill="1" applyBorder="1"/>
    <xf numFmtId="0" fontId="27" fillId="13" borderId="32" xfId="0" applyFont="1" applyFill="1" applyBorder="1" applyAlignment="1">
      <alignment horizontal="right"/>
    </xf>
    <xf numFmtId="0" fontId="27" fillId="11" borderId="0" xfId="0" applyFont="1" applyFill="1" applyBorder="1" applyAlignment="1">
      <alignment horizontal="right"/>
    </xf>
    <xf numFmtId="0" fontId="37" fillId="11" borderId="0" xfId="0" applyFont="1" applyFill="1" applyBorder="1"/>
    <xf numFmtId="0" fontId="27" fillId="10" borderId="0" xfId="0" applyFont="1" applyFill="1" applyBorder="1" applyAlignment="1">
      <alignment horizontal="right"/>
    </xf>
    <xf numFmtId="0" fontId="27" fillId="0" borderId="0" xfId="0" applyFont="1" applyBorder="1"/>
    <xf numFmtId="2" fontId="27" fillId="13" borderId="34" xfId="0" applyNumberFormat="1" applyFont="1" applyFill="1" applyBorder="1"/>
    <xf numFmtId="0" fontId="0" fillId="13" borderId="34" xfId="0" applyFill="1" applyBorder="1" applyAlignment="1">
      <alignment horizontal="left"/>
    </xf>
    <xf numFmtId="0" fontId="27" fillId="13" borderId="35" xfId="0" applyFont="1" applyFill="1" applyBorder="1"/>
    <xf numFmtId="0" fontId="27" fillId="10" borderId="0" xfId="0" applyFont="1" applyFill="1"/>
    <xf numFmtId="0" fontId="27" fillId="13" borderId="6" xfId="0" applyFont="1" applyFill="1" applyBorder="1"/>
    <xf numFmtId="3" fontId="38" fillId="13" borderId="0" xfId="0" applyNumberFormat="1" applyFont="1" applyFill="1" applyBorder="1"/>
    <xf numFmtId="0" fontId="27" fillId="13" borderId="0" xfId="0" applyFont="1" applyFill="1" applyBorder="1" applyAlignment="1">
      <alignment horizontal="left"/>
    </xf>
    <xf numFmtId="0" fontId="27" fillId="13" borderId="7" xfId="0" applyFont="1" applyFill="1" applyBorder="1"/>
    <xf numFmtId="172" fontId="21" fillId="13" borderId="0" xfId="0" applyNumberFormat="1" applyFont="1" applyFill="1" applyBorder="1"/>
    <xf numFmtId="2" fontId="14" fillId="13" borderId="15" xfId="0" applyNumberFormat="1" applyFont="1" applyFill="1" applyBorder="1"/>
    <xf numFmtId="0" fontId="14" fillId="13" borderId="15" xfId="0" applyFont="1" applyFill="1" applyBorder="1"/>
    <xf numFmtId="0" fontId="14" fillId="13" borderId="15" xfId="0" applyFont="1" applyFill="1" applyBorder="1" applyAlignment="1">
      <alignment horizontal="left"/>
    </xf>
    <xf numFmtId="0" fontId="27" fillId="13" borderId="32" xfId="0" applyFont="1" applyFill="1" applyBorder="1"/>
    <xf numFmtId="0" fontId="39" fillId="9" borderId="33" xfId="0" applyFont="1" applyFill="1" applyBorder="1"/>
    <xf numFmtId="0" fontId="40" fillId="0" borderId="34" xfId="0" applyFont="1" applyBorder="1"/>
    <xf numFmtId="0" fontId="0" fillId="0" borderId="34" xfId="0" applyBorder="1"/>
    <xf numFmtId="0" fontId="0" fillId="9" borderId="34" xfId="0" applyFill="1" applyBorder="1"/>
    <xf numFmtId="0" fontId="0" fillId="9" borderId="35" xfId="0" applyFill="1" applyBorder="1"/>
    <xf numFmtId="0" fontId="40" fillId="0" borderId="6" xfId="0" applyFont="1" applyBorder="1"/>
    <xf numFmtId="0" fontId="40" fillId="0" borderId="0" xfId="0" applyFont="1" applyBorder="1"/>
    <xf numFmtId="0" fontId="0" fillId="9" borderId="7" xfId="0" applyFill="1" applyBorder="1"/>
    <xf numFmtId="0" fontId="38" fillId="0" borderId="0" xfId="0" applyFont="1" applyBorder="1"/>
    <xf numFmtId="0" fontId="27" fillId="9" borderId="7" xfId="0" applyFont="1" applyFill="1" applyBorder="1"/>
    <xf numFmtId="0" fontId="40" fillId="0" borderId="13" xfId="0" applyFont="1" applyBorder="1"/>
    <xf numFmtId="0" fontId="38" fillId="0" borderId="15" xfId="0" applyFont="1" applyBorder="1"/>
    <xf numFmtId="0" fontId="0" fillId="0" borderId="15" xfId="0" applyBorder="1"/>
    <xf numFmtId="0" fontId="0" fillId="9" borderId="15" xfId="0" applyFill="1" applyBorder="1"/>
    <xf numFmtId="0" fontId="27" fillId="9" borderId="15" xfId="0" applyFont="1" applyFill="1" applyBorder="1"/>
    <xf numFmtId="0" fontId="27" fillId="9" borderId="32" xfId="0" applyFont="1" applyFill="1" applyBorder="1"/>
    <xf numFmtId="0" fontId="27" fillId="9" borderId="0" xfId="0" applyFont="1" applyFill="1"/>
    <xf numFmtId="0" fontId="27" fillId="0" borderId="0" xfId="0" applyFont="1"/>
    <xf numFmtId="0" fontId="41" fillId="0" borderId="0" xfId="0" applyFont="1"/>
    <xf numFmtId="0" fontId="27" fillId="9" borderId="0" xfId="0" applyFont="1" applyFill="1" applyAlignment="1">
      <alignment horizontal="center"/>
    </xf>
    <xf numFmtId="2" fontId="27" fillId="9" borderId="0" xfId="0" applyNumberFormat="1" applyFont="1" applyFill="1"/>
    <xf numFmtId="0" fontId="27" fillId="9" borderId="0" xfId="0" applyFont="1" applyFill="1" applyAlignment="1">
      <alignment horizontal="right"/>
    </xf>
    <xf numFmtId="2" fontId="0" fillId="9" borderId="0" xfId="0" applyNumberFormat="1" applyFill="1"/>
    <xf numFmtId="2" fontId="22" fillId="9" borderId="0" xfId="0" applyNumberFormat="1" applyFont="1" applyFill="1"/>
    <xf numFmtId="0" fontId="22" fillId="9" borderId="0" xfId="0" applyFont="1" applyFill="1"/>
    <xf numFmtId="0" fontId="37" fillId="14" borderId="0" xfId="0" applyFont="1" applyFill="1" applyBorder="1"/>
    <xf numFmtId="0" fontId="0" fillId="15" borderId="0" xfId="0" applyFill="1" applyBorder="1"/>
    <xf numFmtId="0" fontId="0" fillId="14" borderId="0" xfId="0" applyFill="1"/>
    <xf numFmtId="0" fontId="16" fillId="11" borderId="7" xfId="0" applyFont="1" applyFill="1" applyBorder="1" applyAlignment="1">
      <alignment horizontal="left"/>
    </xf>
    <xf numFmtId="0" fontId="21" fillId="10" borderId="0" xfId="0" applyFont="1" applyFill="1" applyBorder="1" applyAlignment="1">
      <alignment horizontal="left" vertical="top" wrapText="1"/>
    </xf>
    <xf numFmtId="0" fontId="28" fillId="10" borderId="31" xfId="0" applyFont="1" applyFill="1" applyBorder="1" applyAlignment="1">
      <alignment horizontal="left" wrapText="1"/>
    </xf>
    <xf numFmtId="0" fontId="27" fillId="10" borderId="0" xfId="0" applyFont="1" applyFill="1" applyBorder="1" applyAlignment="1">
      <alignment horizontal="left" vertical="top" wrapText="1"/>
    </xf>
    <xf numFmtId="0" fontId="27" fillId="10" borderId="10" xfId="0" applyFont="1" applyFill="1" applyBorder="1" applyAlignment="1">
      <alignment horizontal="left"/>
    </xf>
    <xf numFmtId="3" fontId="27" fillId="10" borderId="10" xfId="0" applyNumberFormat="1" applyFont="1" applyFill="1" applyBorder="1" applyAlignment="1" applyProtection="1">
      <alignment horizontal="left"/>
      <protection locked="0"/>
    </xf>
    <xf numFmtId="0" fontId="27" fillId="10" borderId="25" xfId="0" applyFont="1" applyFill="1" applyBorder="1" applyAlignment="1">
      <alignment horizontal="left"/>
    </xf>
    <xf numFmtId="0" fontId="27" fillId="10" borderId="36" xfId="0" applyFont="1" applyFill="1" applyBorder="1" applyAlignment="1">
      <alignment horizontal="left"/>
    </xf>
    <xf numFmtId="0" fontId="28" fillId="11" borderId="0" xfId="0" applyFont="1" applyFill="1" applyBorder="1" applyAlignment="1">
      <alignment horizontal="center" textRotation="90"/>
    </xf>
    <xf numFmtId="0" fontId="38" fillId="0" borderId="7" xfId="0" applyFont="1" applyBorder="1" applyAlignment="1">
      <alignment horizontal="left" wrapText="1"/>
    </xf>
    <xf numFmtId="0" fontId="40" fillId="0" borderId="7" xfId="0" applyFont="1" applyBorder="1" applyAlignment="1">
      <alignment horizontal="left" wrapText="1"/>
    </xf>
  </cellXfs>
  <cellStyles count="34">
    <cellStyle name="Accent 1 1" xfId="1"/>
    <cellStyle name="Accent 1 2" xfId="2"/>
    <cellStyle name="Accent 2 1" xfId="3"/>
    <cellStyle name="Accent 2 2" xfId="4"/>
    <cellStyle name="Accent 3 1" xfId="5"/>
    <cellStyle name="Accent 3 2" xfId="6"/>
    <cellStyle name="Accent 4" xfId="7"/>
    <cellStyle name="Accent 5" xfId="8"/>
    <cellStyle name="Bad 1" xfId="9"/>
    <cellStyle name="Bad 2" xfId="10"/>
    <cellStyle name="Error 1" xfId="11"/>
    <cellStyle name="Error 2" xfId="12"/>
    <cellStyle name="Footnote 1" xfId="13"/>
    <cellStyle name="Footnote 2" xfId="14"/>
    <cellStyle name="Good 1" xfId="15"/>
    <cellStyle name="Good 2" xfId="16"/>
    <cellStyle name="Heading 1 1" xfId="17"/>
    <cellStyle name="Heading 1 2" xfId="18"/>
    <cellStyle name="Heading 2 1" xfId="19"/>
    <cellStyle name="Heading 2 2" xfId="20"/>
    <cellStyle name="Heading 3" xfId="21"/>
    <cellStyle name="Heading 4" xfId="22"/>
    <cellStyle name="Neutral 1" xfId="23"/>
    <cellStyle name="Neutral 2" xfId="24"/>
    <cellStyle name="Note 1" xfId="25"/>
    <cellStyle name="Note 2" xfId="26"/>
    <cellStyle name="Standard" xfId="0" builtinId="0"/>
    <cellStyle name="Status 1" xfId="27"/>
    <cellStyle name="Status 2" xfId="28"/>
    <cellStyle name="Text 1" xfId="29"/>
    <cellStyle name="Text 2" xfId="30"/>
    <cellStyle name="Währung" xfId="31" builtinId="4"/>
    <cellStyle name="Warning 1" xfId="32"/>
    <cellStyle name="Warning 2" xfId="3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CC"/>
      <rgbColor rgb="00CC99FF"/>
      <rgbColor rgb="00FFCC99"/>
      <rgbColor rgb="003366FF"/>
      <rgbColor rgb="0033CCCC"/>
      <rgbColor rgb="0099CC00"/>
      <rgbColor rgb="00FFCC00"/>
      <rgbColor rgb="00FF9900"/>
      <rgbColor rgb="00FF6600"/>
      <rgbColor rgb="00666699"/>
      <rgbColor rgb="0070AD47"/>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47625</xdr:colOff>
      <xdr:row>9</xdr:row>
      <xdr:rowOff>152400</xdr:rowOff>
    </xdr:from>
    <xdr:to>
      <xdr:col>8</xdr:col>
      <xdr:colOff>247650</xdr:colOff>
      <xdr:row>9</xdr:row>
      <xdr:rowOff>152400</xdr:rowOff>
    </xdr:to>
    <xdr:cxnSp macro="">
      <xdr:nvCxnSpPr>
        <xdr:cNvPr id="1133" name="Gerade Verbindung mit Pfeil 2"/>
        <xdr:cNvCxnSpPr>
          <a:cxnSpLocks noChangeShapeType="1"/>
        </xdr:cNvCxnSpPr>
      </xdr:nvCxnSpPr>
      <xdr:spPr bwMode="auto">
        <a:xfrm>
          <a:off x="3314700" y="1952625"/>
          <a:ext cx="1619250" cy="0"/>
        </a:xfrm>
        <a:prstGeom prst="straightConnector1">
          <a:avLst/>
        </a:prstGeom>
        <a:noFill/>
        <a:ln w="28440" cap="sq">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124891</xdr:colOff>
      <xdr:row>17</xdr:row>
      <xdr:rowOff>242265</xdr:rowOff>
    </xdr:from>
    <xdr:to>
      <xdr:col>16</xdr:col>
      <xdr:colOff>126145</xdr:colOff>
      <xdr:row>23</xdr:row>
      <xdr:rowOff>23190</xdr:rowOff>
    </xdr:to>
    <xdr:sp macro="" textlink="" fLocksText="0">
      <xdr:nvSpPr>
        <xdr:cNvPr id="1026" name="Textfeld 3"/>
        <xdr:cNvSpPr txBox="1">
          <a:spLocks noChangeArrowheads="1"/>
        </xdr:cNvSpPr>
      </xdr:nvSpPr>
      <xdr:spPr bwMode="auto">
        <a:xfrm rot="300000">
          <a:off x="5335066" y="3623640"/>
          <a:ext cx="4049379" cy="1552575"/>
        </a:xfrm>
        <a:prstGeom prst="rect">
          <a:avLst/>
        </a:prstGeom>
        <a:solidFill>
          <a:srgbClr val="FFFF00"/>
        </a:solidFill>
        <a:ln>
          <a:noFill/>
        </a:ln>
        <a:effectLst/>
      </xdr:spPr>
      <xdr:txBody>
        <a:bodyPr vertOverflow="clip" wrap="square" lIns="20160" tIns="20160" rIns="20160" bIns="20160" anchor="t"/>
        <a:lstStyle/>
        <a:p>
          <a:pPr algn="l" rtl="0">
            <a:defRPr sz="1000"/>
          </a:pPr>
          <a:r>
            <a:rPr lang="de-DE" sz="2400" b="1" i="0" u="sng" strike="noStrike" baseline="0">
              <a:solidFill>
                <a:srgbClr val="000000"/>
              </a:solidFill>
              <a:latin typeface="Calibri"/>
              <a:cs typeface="Calibri"/>
            </a:rPr>
            <a:t>Keine</a:t>
          </a:r>
          <a:r>
            <a:rPr lang="de-DE" sz="2400" b="1" i="0" u="none" strike="noStrike" baseline="0">
              <a:solidFill>
                <a:srgbClr val="000000"/>
              </a:solidFill>
              <a:latin typeface="Calibri"/>
              <a:cs typeface="Calibri"/>
            </a:rPr>
            <a:t> CO</a:t>
          </a:r>
          <a:r>
            <a:rPr lang="de-DE" sz="2400" b="1" i="0" u="none" strike="noStrike" baseline="-25000">
              <a:solidFill>
                <a:srgbClr val="000000"/>
              </a:solidFill>
              <a:latin typeface="Calibri"/>
              <a:cs typeface="Calibri"/>
            </a:rPr>
            <a:t>2</a:t>
          </a:r>
          <a:r>
            <a:rPr lang="de-DE" sz="2400" b="1" i="0" u="none" strike="noStrike" baseline="0">
              <a:solidFill>
                <a:srgbClr val="000000"/>
              </a:solidFill>
              <a:latin typeface="Calibri"/>
              <a:cs typeface="Calibri"/>
            </a:rPr>
            <a:t>- Steuer fällig, weil  der Gesetzgeber Wärme aus Bioenergie nicht mit CO</a:t>
          </a:r>
          <a:r>
            <a:rPr lang="de-DE" sz="2400" b="1" i="0" u="none" strike="noStrike" baseline="-25000">
              <a:solidFill>
                <a:srgbClr val="000000"/>
              </a:solidFill>
              <a:latin typeface="Calibri"/>
              <a:cs typeface="Calibri"/>
            </a:rPr>
            <a:t>2</a:t>
          </a:r>
          <a:r>
            <a:rPr lang="de-DE" sz="2400" b="1" i="0" u="none" strike="noStrike" baseline="0">
              <a:solidFill>
                <a:srgbClr val="000000"/>
              </a:solidFill>
              <a:latin typeface="Calibri"/>
              <a:cs typeface="Calibri"/>
            </a:rPr>
            <a:t>- Abgaben belegt !</a:t>
          </a:r>
        </a:p>
      </xdr:txBody>
    </xdr:sp>
    <xdr:clientData/>
  </xdr:twoCellAnchor>
  <xdr:twoCellAnchor>
    <xdr:from>
      <xdr:col>11</xdr:col>
      <xdr:colOff>666750</xdr:colOff>
      <xdr:row>41</xdr:row>
      <xdr:rowOff>152400</xdr:rowOff>
    </xdr:from>
    <xdr:to>
      <xdr:col>15</xdr:col>
      <xdr:colOff>514350</xdr:colOff>
      <xdr:row>44</xdr:row>
      <xdr:rowOff>47625</xdr:rowOff>
    </xdr:to>
    <xdr:sp macro="" textlink="" fLocksText="0">
      <xdr:nvSpPr>
        <xdr:cNvPr id="1027" name="Textfeld 4"/>
        <xdr:cNvSpPr txBox="1">
          <a:spLocks noChangeArrowheads="1"/>
        </xdr:cNvSpPr>
      </xdr:nvSpPr>
      <xdr:spPr bwMode="auto">
        <a:xfrm rot="300000">
          <a:off x="6038850" y="8820150"/>
          <a:ext cx="2962275" cy="485775"/>
        </a:xfrm>
        <a:prstGeom prst="rect">
          <a:avLst/>
        </a:prstGeom>
        <a:solidFill>
          <a:srgbClr val="FFFF00"/>
        </a:solidFill>
        <a:ln>
          <a:noFill/>
        </a:ln>
        <a:effectLst/>
      </xdr:spPr>
      <xdr:txBody>
        <a:bodyPr vertOverflow="clip" wrap="square" lIns="20160" tIns="20160" rIns="20160" bIns="20160" anchor="t"/>
        <a:lstStyle/>
        <a:p>
          <a:pPr algn="l" rtl="0">
            <a:defRPr sz="1000"/>
          </a:pPr>
          <a:r>
            <a:rPr lang="de-DE" sz="2400" b="1" i="0" u="sng" strike="noStrike" baseline="0">
              <a:solidFill>
                <a:srgbClr val="000000"/>
              </a:solidFill>
              <a:latin typeface="Calibri"/>
              <a:cs typeface="Calibri"/>
            </a:rPr>
            <a:t>Keine</a:t>
          </a:r>
          <a:r>
            <a:rPr lang="de-DE" sz="2400" b="1" i="0" u="none" strike="noStrike" baseline="0">
              <a:solidFill>
                <a:srgbClr val="000000"/>
              </a:solidFill>
              <a:latin typeface="Calibri"/>
              <a:cs typeface="Calibri"/>
            </a:rPr>
            <a:t> Finanzierung </a:t>
          </a:r>
        </a:p>
      </xdr:txBody>
    </xdr:sp>
    <xdr:clientData/>
  </xdr:twoCellAnchor>
  <xdr:twoCellAnchor>
    <xdr:from>
      <xdr:col>15</xdr:col>
      <xdr:colOff>504825</xdr:colOff>
      <xdr:row>41</xdr:row>
      <xdr:rowOff>76200</xdr:rowOff>
    </xdr:from>
    <xdr:to>
      <xdr:col>16</xdr:col>
      <xdr:colOff>333375</xdr:colOff>
      <xdr:row>44</xdr:row>
      <xdr:rowOff>95250</xdr:rowOff>
    </xdr:to>
    <xdr:pic>
      <xdr:nvPicPr>
        <xdr:cNvPr id="113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420000">
          <a:off x="8991600" y="8743950"/>
          <a:ext cx="6000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15</xdr:col>
      <xdr:colOff>47625</xdr:colOff>
      <xdr:row>22</xdr:row>
      <xdr:rowOff>114300</xdr:rowOff>
    </xdr:from>
    <xdr:to>
      <xdr:col>16</xdr:col>
      <xdr:colOff>133350</xdr:colOff>
      <xdr:row>27</xdr:row>
      <xdr:rowOff>209550</xdr:rowOff>
    </xdr:to>
    <xdr:pic>
      <xdr:nvPicPr>
        <xdr:cNvPr id="1137" name="Grafik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300000">
          <a:off x="8534400" y="5038725"/>
          <a:ext cx="857250"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219075</xdr:colOff>
      <xdr:row>1</xdr:row>
      <xdr:rowOff>19050</xdr:rowOff>
    </xdr:from>
    <xdr:to>
      <xdr:col>6</xdr:col>
      <xdr:colOff>457200</xdr:colOff>
      <xdr:row>2</xdr:row>
      <xdr:rowOff>38100</xdr:rowOff>
    </xdr:to>
    <xdr:pic>
      <xdr:nvPicPr>
        <xdr:cNvPr id="1138" name="Grafik 1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86150" y="85725"/>
          <a:ext cx="238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523875</xdr:colOff>
      <xdr:row>1</xdr:row>
      <xdr:rowOff>28575</xdr:rowOff>
    </xdr:from>
    <xdr:to>
      <xdr:col>6</xdr:col>
      <xdr:colOff>657225</xdr:colOff>
      <xdr:row>2</xdr:row>
      <xdr:rowOff>19050</xdr:rowOff>
    </xdr:to>
    <xdr:pic>
      <xdr:nvPicPr>
        <xdr:cNvPr id="1139" name="Grafik 1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90950" y="95250"/>
          <a:ext cx="1333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15</xdr:col>
      <xdr:colOff>495300</xdr:colOff>
      <xdr:row>1</xdr:row>
      <xdr:rowOff>28575</xdr:rowOff>
    </xdr:from>
    <xdr:to>
      <xdr:col>16</xdr:col>
      <xdr:colOff>28575</xdr:colOff>
      <xdr:row>2</xdr:row>
      <xdr:rowOff>9525</xdr:rowOff>
    </xdr:to>
    <xdr:pic>
      <xdr:nvPicPr>
        <xdr:cNvPr id="1140" name="Grafik 18"/>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982075" y="952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16</xdr:col>
      <xdr:colOff>95250</xdr:colOff>
      <xdr:row>0</xdr:row>
      <xdr:rowOff>38100</xdr:rowOff>
    </xdr:from>
    <xdr:to>
      <xdr:col>16</xdr:col>
      <xdr:colOff>361950</xdr:colOff>
      <xdr:row>2</xdr:row>
      <xdr:rowOff>19050</xdr:rowOff>
    </xdr:to>
    <xdr:pic>
      <xdr:nvPicPr>
        <xdr:cNvPr id="1141" name="Grafik 19"/>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53550" y="38100"/>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0"/>
  <sheetViews>
    <sheetView showGridLines="0" tabSelected="1" topLeftCell="B1" workbookViewId="0">
      <selection activeCell="E11" sqref="E11"/>
    </sheetView>
  </sheetViews>
  <sheetFormatPr baseColWidth="10" defaultColWidth="11" defaultRowHeight="12.75" customHeight="1" x14ac:dyDescent="0.2"/>
  <cols>
    <col min="1" max="1" width="1.42578125" style="1" customWidth="1"/>
    <col min="2" max="2" width="2.5703125" customWidth="1"/>
    <col min="3" max="3" width="15.7109375" customWidth="1"/>
    <col min="4" max="4" width="9" customWidth="1"/>
    <col min="5" max="5" width="10" customWidth="1"/>
    <col min="6" max="6" width="10.28515625" customWidth="1"/>
    <col min="7" max="7" width="11" customWidth="1"/>
    <col min="8" max="8" width="10.28515625" customWidth="1"/>
    <col min="9" max="9" width="5.42578125" customWidth="1"/>
    <col min="10" max="11" width="2.42578125" style="2" customWidth="1"/>
    <col min="12" max="12" width="11.140625" style="1" customWidth="1"/>
    <col min="13" max="13" width="7.42578125" style="1" customWidth="1"/>
    <col min="14" max="14" width="11.5703125" style="1" customWidth="1"/>
    <col min="15" max="15" width="16.5703125" style="1" customWidth="1"/>
    <col min="16" max="16" width="11.5703125" style="1" customWidth="1"/>
    <col min="17" max="17" width="7.140625" style="1" customWidth="1"/>
  </cols>
  <sheetData>
    <row r="1" spans="1:17" ht="5.25" customHeight="1" x14ac:dyDescent="0.2"/>
    <row r="2" spans="1:17" ht="18.75" customHeight="1" x14ac:dyDescent="0.35">
      <c r="B2" s="3" t="s">
        <v>0</v>
      </c>
      <c r="C2" s="1"/>
      <c r="D2" s="1"/>
      <c r="E2" s="1"/>
      <c r="F2" s="1"/>
      <c r="G2" s="1"/>
      <c r="H2" s="1"/>
      <c r="I2" s="1"/>
      <c r="J2" s="4"/>
      <c r="K2" s="5" t="s">
        <v>1</v>
      </c>
    </row>
    <row r="3" spans="1:17" ht="3.75" customHeight="1" x14ac:dyDescent="0.2">
      <c r="B3" s="1"/>
      <c r="C3" s="1"/>
      <c r="D3" s="1"/>
      <c r="E3" s="1"/>
      <c r="F3" s="1"/>
      <c r="G3" s="1"/>
      <c r="H3" s="1"/>
      <c r="I3" s="1"/>
      <c r="J3" s="4"/>
      <c r="K3" s="4"/>
    </row>
    <row r="4" spans="1:17" ht="22.15" customHeight="1" x14ac:dyDescent="0.3">
      <c r="B4" s="6" t="s">
        <v>2</v>
      </c>
      <c r="C4" s="7" t="s">
        <v>3</v>
      </c>
      <c r="D4" s="8"/>
      <c r="E4" s="8"/>
      <c r="F4" s="8"/>
      <c r="G4" s="8"/>
      <c r="H4" s="8"/>
      <c r="I4" s="8"/>
      <c r="J4" s="9"/>
      <c r="K4" s="10" t="s">
        <v>4</v>
      </c>
      <c r="L4" s="11" t="s">
        <v>145</v>
      </c>
      <c r="M4" s="12"/>
      <c r="N4" s="12"/>
      <c r="O4" s="12"/>
      <c r="P4" s="12"/>
      <c r="Q4" s="13"/>
    </row>
    <row r="5" spans="1:17" ht="15" customHeight="1" x14ac:dyDescent="0.25">
      <c r="B5" s="14"/>
      <c r="C5" s="15" t="s">
        <v>5</v>
      </c>
      <c r="D5" s="16"/>
      <c r="E5" s="16"/>
      <c r="F5" s="16"/>
      <c r="G5" s="16"/>
      <c r="H5" s="16"/>
      <c r="I5" s="16"/>
      <c r="J5" s="17"/>
      <c r="K5" s="18"/>
      <c r="L5" s="267" t="s">
        <v>6</v>
      </c>
      <c r="M5" s="267"/>
      <c r="N5" s="267"/>
      <c r="O5" s="267"/>
      <c r="P5" s="267"/>
      <c r="Q5" s="267"/>
    </row>
    <row r="6" spans="1:17" ht="18" customHeight="1" x14ac:dyDescent="0.45">
      <c r="B6" s="14"/>
      <c r="C6" s="19" t="s">
        <v>7</v>
      </c>
      <c r="D6" s="16"/>
      <c r="E6" s="16"/>
      <c r="F6" s="16"/>
      <c r="G6" s="16"/>
      <c r="H6" s="16"/>
      <c r="I6" s="16"/>
      <c r="J6" s="17"/>
      <c r="K6" s="18"/>
      <c r="L6" s="20"/>
      <c r="M6" s="20"/>
      <c r="N6" s="21"/>
      <c r="O6" s="18"/>
      <c r="P6" s="18"/>
      <c r="Q6" s="22"/>
    </row>
    <row r="7" spans="1:17" ht="9" customHeight="1" x14ac:dyDescent="0.25">
      <c r="B7" s="14"/>
      <c r="C7" s="23"/>
      <c r="D7" s="24"/>
      <c r="E7" s="25"/>
      <c r="F7" s="24"/>
      <c r="G7" s="24"/>
      <c r="H7" s="25"/>
      <c r="I7" s="25"/>
      <c r="J7" s="26"/>
      <c r="K7" s="27"/>
      <c r="L7" s="27"/>
      <c r="M7" s="27"/>
      <c r="N7" s="27"/>
      <c r="O7" s="27"/>
      <c r="P7" s="27"/>
      <c r="Q7" s="28"/>
    </row>
    <row r="8" spans="1:17" ht="15.75" customHeight="1" x14ac:dyDescent="0.25">
      <c r="B8" s="14"/>
      <c r="C8" s="29" t="s">
        <v>8</v>
      </c>
      <c r="D8" s="24"/>
      <c r="E8" s="30">
        <v>20000</v>
      </c>
      <c r="F8" s="31" t="s">
        <v>9</v>
      </c>
      <c r="G8" s="32">
        <f>E8/11.4</f>
        <v>1754.3859649122805</v>
      </c>
      <c r="H8" s="29" t="s">
        <v>10</v>
      </c>
      <c r="I8" s="25"/>
      <c r="J8" s="26"/>
      <c r="K8" s="27"/>
      <c r="L8" s="33"/>
      <c r="M8" s="34" t="s">
        <v>11</v>
      </c>
      <c r="N8" s="27"/>
      <c r="O8" s="27"/>
      <c r="P8" s="27"/>
      <c r="Q8" s="28"/>
    </row>
    <row r="9" spans="1:17" s="45" customFormat="1" ht="34.5" customHeight="1" x14ac:dyDescent="0.2">
      <c r="A9" s="35"/>
      <c r="B9" s="36"/>
      <c r="C9" s="37" t="s">
        <v>12</v>
      </c>
      <c r="D9" s="38"/>
      <c r="E9" s="39">
        <v>0.04</v>
      </c>
      <c r="F9" s="268" t="s">
        <v>13</v>
      </c>
      <c r="G9" s="268"/>
      <c r="H9" s="268"/>
      <c r="I9" s="268"/>
      <c r="J9" s="40"/>
      <c r="K9" s="41"/>
      <c r="L9" s="42"/>
      <c r="M9" s="43" t="s">
        <v>14</v>
      </c>
      <c r="N9" s="42"/>
      <c r="O9" s="42"/>
      <c r="P9" s="42"/>
      <c r="Q9" s="44"/>
    </row>
    <row r="10" spans="1:17" s="58" customFormat="1" ht="22.5" customHeight="1" x14ac:dyDescent="0.2">
      <c r="A10" s="46"/>
      <c r="B10" s="47"/>
      <c r="C10" s="48" t="s">
        <v>15</v>
      </c>
      <c r="D10" s="49"/>
      <c r="E10" s="50">
        <f>SUM(E8-E8*E9)</f>
        <v>19200</v>
      </c>
      <c r="F10" s="51" t="s">
        <v>16</v>
      </c>
      <c r="G10" s="49"/>
      <c r="H10" s="52"/>
      <c r="I10" s="53"/>
      <c r="J10" s="54"/>
      <c r="K10" s="55"/>
      <c r="L10" s="56">
        <f>SUM(E10)</f>
        <v>19200</v>
      </c>
      <c r="M10" s="34" t="s">
        <v>17</v>
      </c>
      <c r="N10" s="34"/>
      <c r="O10" s="34"/>
      <c r="P10" s="34"/>
      <c r="Q10" s="57"/>
    </row>
    <row r="11" spans="1:17" ht="15.75" customHeight="1" x14ac:dyDescent="0.25">
      <c r="B11" s="14"/>
      <c r="C11" s="25" t="s">
        <v>18</v>
      </c>
      <c r="D11" s="25"/>
      <c r="E11" s="59">
        <v>10.08</v>
      </c>
      <c r="F11" s="25" t="s">
        <v>19</v>
      </c>
      <c r="G11" s="25"/>
      <c r="H11" s="25"/>
      <c r="I11" s="25"/>
      <c r="J11" s="26"/>
      <c r="K11" s="27"/>
      <c r="L11" s="60">
        <f>L13/1.19</f>
        <v>10.084033613445378</v>
      </c>
      <c r="M11" s="27" t="s">
        <v>20</v>
      </c>
      <c r="N11" s="27" t="s">
        <v>21</v>
      </c>
      <c r="O11" s="27"/>
      <c r="P11" s="27"/>
      <c r="Q11" s="28"/>
    </row>
    <row r="12" spans="1:17" ht="15" customHeight="1" x14ac:dyDescent="0.25">
      <c r="B12" s="14"/>
      <c r="C12" s="25" t="s">
        <v>22</v>
      </c>
      <c r="D12" s="61">
        <v>0.19</v>
      </c>
      <c r="E12" s="62">
        <f>SUM(E11*D12)</f>
        <v>1.9152</v>
      </c>
      <c r="F12" s="31" t="s">
        <v>19</v>
      </c>
      <c r="G12" s="25"/>
      <c r="H12" s="25"/>
      <c r="I12" s="25"/>
      <c r="J12" s="26"/>
      <c r="K12" s="27"/>
      <c r="L12" s="60">
        <f>L11*0.19</f>
        <v>1.9159663865546219</v>
      </c>
      <c r="M12" s="63" t="s">
        <v>23</v>
      </c>
      <c r="N12" s="63"/>
      <c r="O12" s="20"/>
      <c r="P12" s="27"/>
      <c r="Q12" s="28"/>
    </row>
    <row r="13" spans="1:17" ht="15.75" customHeight="1" x14ac:dyDescent="0.25">
      <c r="B13" s="14"/>
      <c r="C13" s="64" t="s">
        <v>24</v>
      </c>
      <c r="D13" s="24"/>
      <c r="E13" s="65">
        <f>SUM(E11)+(E11*D12)</f>
        <v>11.995200000000001</v>
      </c>
      <c r="F13" s="31" t="s">
        <v>25</v>
      </c>
      <c r="G13" s="24" t="s">
        <v>26</v>
      </c>
      <c r="H13" s="24"/>
      <c r="I13" s="66"/>
      <c r="J13" s="67"/>
      <c r="K13" s="68"/>
      <c r="L13" s="69">
        <v>12</v>
      </c>
      <c r="M13" s="63" t="s">
        <v>27</v>
      </c>
      <c r="N13" s="63"/>
      <c r="O13" s="63"/>
      <c r="P13" s="27"/>
      <c r="Q13" s="28"/>
    </row>
    <row r="14" spans="1:17" ht="15" customHeight="1" x14ac:dyDescent="0.25">
      <c r="B14" s="14"/>
      <c r="C14" s="64" t="s">
        <v>28</v>
      </c>
      <c r="D14" s="24"/>
      <c r="E14" s="70">
        <v>177</v>
      </c>
      <c r="F14" s="31" t="s">
        <v>29</v>
      </c>
      <c r="G14" s="24" t="s">
        <v>26</v>
      </c>
      <c r="H14" s="24"/>
      <c r="I14" s="25"/>
      <c r="J14" s="26"/>
      <c r="K14" s="27"/>
      <c r="L14" s="71"/>
      <c r="M14" s="20"/>
      <c r="N14" s="20"/>
      <c r="O14" s="20"/>
      <c r="P14" s="20"/>
      <c r="Q14" s="72"/>
    </row>
    <row r="15" spans="1:17" ht="15.75" customHeight="1" x14ac:dyDescent="0.25">
      <c r="B15" s="73"/>
      <c r="C15" s="74" t="s">
        <v>30</v>
      </c>
      <c r="D15" s="74"/>
      <c r="E15" s="75">
        <f>SUM(E13/100)*E8+E14</f>
        <v>2576.04</v>
      </c>
      <c r="F15" s="74" t="s">
        <v>29</v>
      </c>
      <c r="G15" s="74"/>
      <c r="H15" s="74"/>
      <c r="I15" s="74"/>
      <c r="J15" s="17"/>
      <c r="K15" s="76"/>
      <c r="L15" s="77">
        <f>(L10*L13)/100+L14</f>
        <v>2304</v>
      </c>
      <c r="M15" s="78" t="s">
        <v>29</v>
      </c>
      <c r="N15" s="78" t="s">
        <v>31</v>
      </c>
      <c r="O15" s="78"/>
      <c r="P15" s="78"/>
      <c r="Q15" s="79"/>
    </row>
    <row r="16" spans="1:17" ht="6" customHeight="1" x14ac:dyDescent="0.25">
      <c r="A16" s="4"/>
      <c r="B16" s="80"/>
      <c r="C16" s="80"/>
      <c r="D16" s="80"/>
      <c r="E16" s="80"/>
      <c r="F16" s="80"/>
      <c r="G16" s="80"/>
      <c r="H16" s="80"/>
      <c r="I16" s="80"/>
      <c r="J16" s="80"/>
      <c r="K16" s="80"/>
      <c r="L16" s="81"/>
      <c r="M16" s="80"/>
      <c r="N16" s="80"/>
      <c r="O16" s="80"/>
      <c r="P16" s="80"/>
      <c r="Q16" s="82"/>
    </row>
    <row r="17" spans="1:17" s="90" customFormat="1" ht="18.75" customHeight="1" x14ac:dyDescent="0.35">
      <c r="A17" s="83"/>
      <c r="B17" s="84" t="s">
        <v>32</v>
      </c>
      <c r="C17" s="85" t="s">
        <v>33</v>
      </c>
      <c r="D17" s="85"/>
      <c r="E17" s="85"/>
      <c r="F17" s="85"/>
      <c r="G17" s="85"/>
      <c r="H17" s="85"/>
      <c r="I17" s="85"/>
      <c r="J17" s="86"/>
      <c r="K17" s="87" t="s">
        <v>34</v>
      </c>
      <c r="L17" s="88" t="s">
        <v>35</v>
      </c>
      <c r="M17" s="88"/>
      <c r="N17" s="88"/>
      <c r="O17" s="88"/>
      <c r="P17" s="88"/>
      <c r="Q17" s="89"/>
    </row>
    <row r="18" spans="1:17" ht="36" customHeight="1" x14ac:dyDescent="0.25">
      <c r="B18" s="91"/>
      <c r="C18" s="269" t="s">
        <v>36</v>
      </c>
      <c r="D18" s="269"/>
      <c r="E18" s="269"/>
      <c r="F18" s="269"/>
      <c r="G18" s="269"/>
      <c r="H18" s="269"/>
      <c r="I18" s="269"/>
      <c r="J18" s="92"/>
      <c r="K18" s="93"/>
      <c r="L18" s="93"/>
      <c r="M18" s="93"/>
      <c r="N18" s="93"/>
      <c r="O18" s="93" t="s">
        <v>37</v>
      </c>
      <c r="P18" s="93"/>
      <c r="Q18" s="94"/>
    </row>
    <row r="19" spans="1:17" ht="8.25" customHeight="1" x14ac:dyDescent="0.2">
      <c r="B19" s="95"/>
      <c r="C19" s="23"/>
      <c r="D19" s="24"/>
      <c r="E19" s="24"/>
      <c r="F19" s="24"/>
      <c r="G19" s="24"/>
      <c r="H19" s="24"/>
      <c r="I19" s="24"/>
      <c r="J19" s="9"/>
      <c r="K19" s="20"/>
      <c r="L19" s="20"/>
      <c r="M19" s="20"/>
      <c r="N19" s="20"/>
      <c r="O19" s="20"/>
      <c r="P19" s="20"/>
      <c r="Q19" s="96"/>
    </row>
    <row r="20" spans="1:17" ht="33" customHeight="1" x14ac:dyDescent="0.25">
      <c r="B20" s="91"/>
      <c r="C20" s="270" t="s">
        <v>38</v>
      </c>
      <c r="D20" s="270"/>
      <c r="E20" s="97">
        <v>0.2</v>
      </c>
      <c r="F20" s="98" t="s">
        <v>39</v>
      </c>
      <c r="G20" s="270" t="s">
        <v>40</v>
      </c>
      <c r="H20" s="270"/>
      <c r="I20" s="270"/>
      <c r="J20" s="99"/>
      <c r="K20" s="100"/>
      <c r="L20" s="93"/>
      <c r="M20" s="93"/>
      <c r="N20" s="101"/>
      <c r="O20" s="93"/>
      <c r="P20" s="20"/>
      <c r="Q20" s="96"/>
    </row>
    <row r="21" spans="1:17" s="112" customFormat="1" ht="26.25" customHeight="1" x14ac:dyDescent="0.2">
      <c r="A21" s="102"/>
      <c r="B21" s="103"/>
      <c r="C21" s="104" t="s">
        <v>41</v>
      </c>
      <c r="D21" s="105"/>
      <c r="E21" s="106">
        <f>SUM(E8)</f>
        <v>20000</v>
      </c>
      <c r="F21" s="105" t="s">
        <v>16</v>
      </c>
      <c r="G21" s="105"/>
      <c r="H21" s="105"/>
      <c r="I21" s="105"/>
      <c r="J21" s="107"/>
      <c r="K21" s="108"/>
      <c r="L21" s="108"/>
      <c r="M21" s="108"/>
      <c r="N21" s="109"/>
      <c r="O21" s="108"/>
      <c r="P21" s="110"/>
      <c r="Q21" s="111"/>
    </row>
    <row r="22" spans="1:17" ht="18" customHeight="1" x14ac:dyDescent="0.35">
      <c r="B22" s="91"/>
      <c r="C22" s="271" t="s">
        <v>42</v>
      </c>
      <c r="D22" s="271"/>
      <c r="E22" s="272" t="s">
        <v>43</v>
      </c>
      <c r="F22" s="272"/>
      <c r="G22" s="273" t="s">
        <v>44</v>
      </c>
      <c r="H22" s="273"/>
      <c r="I22" s="273"/>
      <c r="J22" s="113"/>
      <c r="K22" s="114"/>
      <c r="L22" s="93"/>
      <c r="M22" s="93"/>
      <c r="N22" s="115"/>
      <c r="O22" s="93"/>
      <c r="P22" s="20"/>
      <c r="Q22" s="96"/>
    </row>
    <row r="23" spans="1:17" ht="18" customHeight="1" x14ac:dyDescent="0.35">
      <c r="B23" s="91"/>
      <c r="C23" s="271" t="s">
        <v>45</v>
      </c>
      <c r="D23" s="271"/>
      <c r="E23" s="116">
        <v>25</v>
      </c>
      <c r="F23" s="117" t="s">
        <v>46</v>
      </c>
      <c r="G23" s="118">
        <f t="shared" ref="G23:G28" si="0">+$E$20*$E$21/1000*E23</f>
        <v>100</v>
      </c>
      <c r="H23" s="274" t="s">
        <v>29</v>
      </c>
      <c r="I23" s="274"/>
      <c r="J23" s="119"/>
      <c r="K23" s="114"/>
      <c r="L23" s="93"/>
      <c r="M23" s="93"/>
      <c r="N23" s="93"/>
      <c r="O23" s="93"/>
      <c r="P23" s="120"/>
      <c r="Q23" s="121"/>
    </row>
    <row r="24" spans="1:17" ht="18" customHeight="1" x14ac:dyDescent="0.35">
      <c r="B24" s="91"/>
      <c r="C24" s="271" t="s">
        <v>47</v>
      </c>
      <c r="D24" s="271"/>
      <c r="E24" s="122">
        <v>30</v>
      </c>
      <c r="F24" s="117" t="s">
        <v>46</v>
      </c>
      <c r="G24" s="118">
        <f t="shared" si="0"/>
        <v>120</v>
      </c>
      <c r="H24" s="274" t="s">
        <v>29</v>
      </c>
      <c r="I24" s="274"/>
      <c r="J24" s="119"/>
      <c r="K24" s="114"/>
      <c r="L24" s="123"/>
      <c r="M24" s="275"/>
      <c r="N24" s="123"/>
      <c r="O24" s="93"/>
      <c r="P24" s="120"/>
      <c r="Q24" s="121"/>
    </row>
    <row r="25" spans="1:17" ht="18" customHeight="1" x14ac:dyDescent="0.35">
      <c r="B25" s="91"/>
      <c r="C25" s="271" t="s">
        <v>48</v>
      </c>
      <c r="D25" s="271"/>
      <c r="E25" s="122">
        <v>35</v>
      </c>
      <c r="F25" s="117" t="s">
        <v>46</v>
      </c>
      <c r="G25" s="118">
        <f t="shared" si="0"/>
        <v>140</v>
      </c>
      <c r="H25" s="274" t="s">
        <v>29</v>
      </c>
      <c r="I25" s="274"/>
      <c r="J25" s="119"/>
      <c r="K25" s="114"/>
      <c r="L25" s="123"/>
      <c r="M25" s="275"/>
      <c r="N25" s="123"/>
      <c r="O25" s="93"/>
      <c r="P25" s="120"/>
      <c r="Q25" s="121"/>
    </row>
    <row r="26" spans="1:17" ht="18" customHeight="1" x14ac:dyDescent="0.35">
      <c r="B26" s="91"/>
      <c r="C26" s="271" t="s">
        <v>49</v>
      </c>
      <c r="D26" s="271"/>
      <c r="E26" s="122">
        <v>45</v>
      </c>
      <c r="F26" s="117" t="s">
        <v>46</v>
      </c>
      <c r="G26" s="118">
        <f t="shared" si="0"/>
        <v>180</v>
      </c>
      <c r="H26" s="274" t="s">
        <v>29</v>
      </c>
      <c r="I26" s="274"/>
      <c r="J26" s="119"/>
      <c r="K26" s="114"/>
      <c r="L26" s="123"/>
      <c r="M26" s="275"/>
      <c r="N26" s="123"/>
      <c r="O26" s="93"/>
      <c r="P26" s="120"/>
      <c r="Q26" s="121"/>
    </row>
    <row r="27" spans="1:17" ht="18" customHeight="1" x14ac:dyDescent="0.35">
      <c r="B27" s="91"/>
      <c r="C27" s="271" t="s">
        <v>50</v>
      </c>
      <c r="D27" s="271"/>
      <c r="E27" s="116">
        <v>55</v>
      </c>
      <c r="F27" s="117" t="s">
        <v>46</v>
      </c>
      <c r="G27" s="118">
        <f t="shared" si="0"/>
        <v>220</v>
      </c>
      <c r="H27" s="274" t="s">
        <v>29</v>
      </c>
      <c r="I27" s="274"/>
      <c r="J27" s="119"/>
      <c r="K27" s="114"/>
      <c r="L27" s="93"/>
      <c r="M27" s="93"/>
      <c r="N27" s="93"/>
      <c r="O27" s="93"/>
      <c r="P27" s="120"/>
      <c r="Q27" s="121"/>
    </row>
    <row r="28" spans="1:17" ht="18" customHeight="1" x14ac:dyDescent="0.35">
      <c r="B28" s="91"/>
      <c r="C28" s="124" t="s">
        <v>51</v>
      </c>
      <c r="D28" s="124"/>
      <c r="E28" s="116">
        <v>60</v>
      </c>
      <c r="F28" s="117" t="s">
        <v>46</v>
      </c>
      <c r="G28" s="118">
        <f t="shared" si="0"/>
        <v>240</v>
      </c>
      <c r="H28" s="274" t="s">
        <v>29</v>
      </c>
      <c r="I28" s="274"/>
      <c r="J28" s="113"/>
      <c r="K28" s="114"/>
      <c r="L28" s="93"/>
      <c r="M28" s="93"/>
      <c r="N28" s="93"/>
      <c r="O28" s="93"/>
      <c r="P28" s="120"/>
      <c r="Q28" s="121"/>
    </row>
    <row r="29" spans="1:17" ht="9" customHeight="1" x14ac:dyDescent="0.25">
      <c r="B29" s="91"/>
      <c r="C29" s="24"/>
      <c r="D29" s="125"/>
      <c r="E29" s="125"/>
      <c r="F29" s="125"/>
      <c r="G29" s="125"/>
      <c r="H29" s="125"/>
      <c r="I29" s="125"/>
      <c r="J29" s="92"/>
      <c r="K29" s="93"/>
      <c r="L29" s="126"/>
      <c r="M29" s="93"/>
      <c r="N29" s="93"/>
      <c r="O29" s="93"/>
      <c r="P29" s="93"/>
      <c r="Q29" s="94"/>
    </row>
    <row r="30" spans="1:17" ht="18.75" customHeight="1" x14ac:dyDescent="0.35">
      <c r="B30" s="127"/>
      <c r="C30" s="128" t="s">
        <v>52</v>
      </c>
      <c r="D30" s="129"/>
      <c r="E30" s="129"/>
      <c r="F30" s="129"/>
      <c r="G30" s="129"/>
      <c r="H30" s="129"/>
      <c r="I30" s="129"/>
      <c r="J30" s="130"/>
      <c r="K30" s="131"/>
      <c r="L30" s="132"/>
      <c r="M30" s="132"/>
      <c r="N30" s="133"/>
      <c r="O30" s="133"/>
      <c r="P30" s="133"/>
      <c r="Q30" s="134"/>
    </row>
    <row r="31" spans="1:17" ht="16.5" customHeight="1" x14ac:dyDescent="0.25">
      <c r="B31" s="135"/>
      <c r="C31" s="136"/>
      <c r="D31" s="135"/>
      <c r="E31" s="135"/>
      <c r="F31" s="135"/>
      <c r="G31" s="135"/>
      <c r="H31" s="135"/>
      <c r="I31" s="135"/>
      <c r="J31" s="135"/>
      <c r="K31" s="135"/>
      <c r="L31" s="137"/>
      <c r="M31" s="137"/>
      <c r="N31" s="135"/>
      <c r="O31" s="135"/>
      <c r="P31" s="135"/>
      <c r="Q31" s="135"/>
    </row>
    <row r="32" spans="1:17" ht="15" customHeight="1" x14ac:dyDescent="0.25">
      <c r="B32" s="6" t="s">
        <v>53</v>
      </c>
      <c r="C32" s="138" t="s">
        <v>54</v>
      </c>
      <c r="D32" s="139"/>
      <c r="E32" s="139"/>
      <c r="F32" s="139"/>
      <c r="G32" s="139"/>
      <c r="H32" s="139"/>
      <c r="I32" s="139"/>
      <c r="J32" s="26"/>
      <c r="K32" s="140" t="s">
        <v>53</v>
      </c>
      <c r="L32" s="141" t="s">
        <v>55</v>
      </c>
      <c r="M32" s="142"/>
      <c r="N32" s="142"/>
      <c r="O32" s="142"/>
      <c r="P32" s="142"/>
      <c r="Q32" s="143"/>
    </row>
    <row r="33" spans="1:18" ht="6" customHeight="1" x14ac:dyDescent="0.25">
      <c r="B33" s="144"/>
      <c r="C33" s="15"/>
      <c r="D33" s="25"/>
      <c r="E33" s="25"/>
      <c r="F33" s="25"/>
      <c r="G33" s="25"/>
      <c r="H33" s="25"/>
      <c r="I33" s="25"/>
      <c r="J33" s="26"/>
      <c r="K33" s="145"/>
      <c r="L33" s="146"/>
      <c r="M33" s="147"/>
      <c r="N33" s="147"/>
      <c r="O33" s="147"/>
      <c r="P33" s="147"/>
      <c r="Q33" s="148"/>
    </row>
    <row r="34" spans="1:18" ht="15" customHeight="1" x14ac:dyDescent="0.25">
      <c r="B34" s="14"/>
      <c r="C34" s="24" t="s">
        <v>56</v>
      </c>
      <c r="D34" s="24"/>
      <c r="E34" s="25"/>
      <c r="F34" s="25"/>
      <c r="G34" s="25"/>
      <c r="H34" s="25"/>
      <c r="I34" s="25"/>
      <c r="J34" s="26"/>
      <c r="K34" s="145"/>
      <c r="L34" s="27">
        <v>0</v>
      </c>
      <c r="M34" s="27" t="s">
        <v>57</v>
      </c>
      <c r="N34" s="27"/>
      <c r="O34" s="27"/>
      <c r="P34" s="27"/>
      <c r="Q34" s="28"/>
    </row>
    <row r="35" spans="1:18" ht="15" customHeight="1" x14ac:dyDescent="0.25">
      <c r="B35" s="14"/>
      <c r="C35" s="25" t="s">
        <v>58</v>
      </c>
      <c r="D35" s="25"/>
      <c r="E35" s="24"/>
      <c r="F35" s="24"/>
      <c r="G35" s="24"/>
      <c r="H35" s="149">
        <v>10000</v>
      </c>
      <c r="I35" s="24" t="s">
        <v>59</v>
      </c>
      <c r="J35" s="9"/>
      <c r="K35" s="150"/>
      <c r="L35" s="151">
        <v>0</v>
      </c>
      <c r="M35" s="27" t="s">
        <v>60</v>
      </c>
      <c r="N35" s="20"/>
      <c r="O35" s="27"/>
      <c r="P35" s="27"/>
      <c r="Q35" s="28"/>
    </row>
    <row r="36" spans="1:18" ht="15" customHeight="1" x14ac:dyDescent="0.25">
      <c r="B36" s="14"/>
      <c r="C36" s="25" t="s">
        <v>61</v>
      </c>
      <c r="D36" s="25"/>
      <c r="E36" s="24"/>
      <c r="F36" s="24"/>
      <c r="G36" s="25"/>
      <c r="H36" s="152">
        <v>2000</v>
      </c>
      <c r="I36" s="153" t="s">
        <v>59</v>
      </c>
      <c r="J36" s="26"/>
      <c r="K36" s="145"/>
      <c r="L36" s="33">
        <v>0</v>
      </c>
      <c r="M36" s="27" t="s">
        <v>62</v>
      </c>
      <c r="N36" s="20"/>
      <c r="O36" s="27"/>
      <c r="P36" s="27"/>
      <c r="Q36" s="28"/>
    </row>
    <row r="37" spans="1:18" ht="15" customHeight="1" x14ac:dyDescent="0.25">
      <c r="B37" s="14"/>
      <c r="C37" s="25" t="s">
        <v>63</v>
      </c>
      <c r="D37" s="25"/>
      <c r="E37" s="24"/>
      <c r="F37" s="24"/>
      <c r="G37" s="25"/>
      <c r="H37" s="154">
        <f>+H36+H35</f>
        <v>12000</v>
      </c>
      <c r="I37" s="25" t="s">
        <v>59</v>
      </c>
      <c r="J37" s="26"/>
      <c r="K37" s="145"/>
      <c r="L37" s="33">
        <v>0</v>
      </c>
      <c r="M37" s="27" t="s">
        <v>64</v>
      </c>
      <c r="N37" s="27"/>
      <c r="O37" s="27"/>
      <c r="P37" s="27"/>
      <c r="Q37" s="28"/>
    </row>
    <row r="38" spans="1:18" ht="15" customHeight="1" x14ac:dyDescent="0.25">
      <c r="B38" s="14"/>
      <c r="C38" s="25"/>
      <c r="D38" s="25"/>
      <c r="E38" s="24"/>
      <c r="F38" s="24"/>
      <c r="G38" s="25"/>
      <c r="H38" s="155"/>
      <c r="I38" s="153"/>
      <c r="J38" s="26"/>
      <c r="K38" s="145"/>
      <c r="L38" s="33">
        <v>0</v>
      </c>
      <c r="M38" s="27" t="s">
        <v>65</v>
      </c>
      <c r="N38" s="27"/>
      <c r="O38" s="27"/>
      <c r="P38" s="27"/>
      <c r="Q38" s="28"/>
    </row>
    <row r="39" spans="1:18" ht="15.75" customHeight="1" x14ac:dyDescent="0.25">
      <c r="B39" s="73"/>
      <c r="C39" s="156" t="s">
        <v>66</v>
      </c>
      <c r="D39" s="156"/>
      <c r="E39" s="157"/>
      <c r="F39" s="157"/>
      <c r="G39" s="156"/>
      <c r="H39" s="158">
        <f>+H37-H38</f>
        <v>12000</v>
      </c>
      <c r="I39" s="156" t="s">
        <v>67</v>
      </c>
      <c r="J39" s="26"/>
      <c r="K39" s="159"/>
      <c r="L39" s="160">
        <f>SUM(L35)</f>
        <v>0</v>
      </c>
      <c r="M39" s="161" t="s">
        <v>59</v>
      </c>
      <c r="N39" s="161" t="s">
        <v>66</v>
      </c>
      <c r="O39" s="161"/>
      <c r="P39" s="161"/>
      <c r="Q39" s="162"/>
    </row>
    <row r="40" spans="1:18" s="1" customFormat="1" ht="15.75" customHeight="1" x14ac:dyDescent="0.25">
      <c r="A40" s="4"/>
      <c r="B40" s="80"/>
      <c r="C40" s="80"/>
      <c r="D40" s="80"/>
      <c r="E40" s="80"/>
      <c r="F40" s="80"/>
      <c r="G40" s="80"/>
      <c r="H40" s="80"/>
      <c r="I40" s="80"/>
      <c r="J40" s="80"/>
      <c r="K40" s="80"/>
      <c r="L40" s="80"/>
      <c r="M40" s="80"/>
      <c r="N40" s="80"/>
      <c r="O40" s="80"/>
      <c r="P40" s="80"/>
      <c r="Q40" s="80"/>
      <c r="R40" s="4"/>
    </row>
    <row r="41" spans="1:18" ht="15" customHeight="1" x14ac:dyDescent="0.25">
      <c r="B41" s="163" t="s">
        <v>68</v>
      </c>
      <c r="C41" s="164" t="s">
        <v>69</v>
      </c>
      <c r="D41" s="139"/>
      <c r="E41" s="139"/>
      <c r="F41" s="139"/>
      <c r="G41" s="139"/>
      <c r="H41" s="139"/>
      <c r="I41" s="139"/>
      <c r="J41" s="165"/>
      <c r="K41" s="140" t="s">
        <v>68</v>
      </c>
      <c r="L41" s="166" t="s">
        <v>70</v>
      </c>
      <c r="M41" s="142"/>
      <c r="N41" s="167"/>
      <c r="O41" s="142"/>
      <c r="P41" s="142"/>
      <c r="Q41" s="143"/>
    </row>
    <row r="42" spans="1:18" ht="15.75" customHeight="1" x14ac:dyDescent="0.25">
      <c r="B42" s="14"/>
      <c r="C42" s="25" t="s">
        <v>71</v>
      </c>
      <c r="D42" s="25"/>
      <c r="E42" s="168">
        <f>SUM(H39)</f>
        <v>12000</v>
      </c>
      <c r="F42" s="25" t="s">
        <v>59</v>
      </c>
      <c r="G42" s="25"/>
      <c r="H42" s="25"/>
      <c r="I42" s="25"/>
      <c r="J42" s="165"/>
      <c r="K42" s="145"/>
      <c r="L42" s="20"/>
      <c r="M42" s="27"/>
      <c r="N42" s="27"/>
      <c r="O42" s="27"/>
      <c r="P42" s="27"/>
      <c r="Q42" s="28"/>
    </row>
    <row r="43" spans="1:18" ht="15.75" customHeight="1" x14ac:dyDescent="0.25">
      <c r="B43" s="14"/>
      <c r="C43" s="25" t="s">
        <v>72</v>
      </c>
      <c r="D43" s="25"/>
      <c r="E43" s="25">
        <v>20</v>
      </c>
      <c r="F43" s="25" t="s">
        <v>73</v>
      </c>
      <c r="G43" s="169"/>
      <c r="H43" s="25"/>
      <c r="I43" s="66"/>
      <c r="J43" s="170"/>
      <c r="K43" s="171"/>
      <c r="L43" s="20"/>
      <c r="M43" s="20"/>
      <c r="N43" s="20"/>
      <c r="O43" s="172"/>
      <c r="P43" s="172"/>
      <c r="Q43" s="173"/>
    </row>
    <row r="44" spans="1:18" ht="15" customHeight="1" x14ac:dyDescent="0.25">
      <c r="B44" s="14"/>
      <c r="C44" s="25" t="s">
        <v>74</v>
      </c>
      <c r="D44" s="25"/>
      <c r="E44" s="61">
        <v>0.02</v>
      </c>
      <c r="F44" s="25" t="s">
        <v>75</v>
      </c>
      <c r="G44" s="25"/>
      <c r="H44" s="25"/>
      <c r="I44" s="25"/>
      <c r="J44" s="165"/>
      <c r="K44" s="145"/>
      <c r="L44" s="174"/>
      <c r="M44" s="27"/>
      <c r="N44" s="172"/>
      <c r="O44" s="27"/>
      <c r="P44" s="27"/>
      <c r="Q44" s="28"/>
    </row>
    <row r="45" spans="1:18" ht="15.75" customHeight="1" x14ac:dyDescent="0.25">
      <c r="B45" s="73"/>
      <c r="C45" s="156" t="s">
        <v>76</v>
      </c>
      <c r="D45" s="156"/>
      <c r="E45" s="175">
        <f>PMT(E44,E43,H39)*-1</f>
        <v>733.8806175034847</v>
      </c>
      <c r="F45" s="156" t="s">
        <v>77</v>
      </c>
      <c r="G45" s="156"/>
      <c r="H45" s="156"/>
      <c r="I45" s="156"/>
      <c r="J45" s="165"/>
      <c r="K45" s="159"/>
      <c r="L45" s="176"/>
      <c r="M45" s="161"/>
      <c r="N45" s="177"/>
      <c r="O45" s="177"/>
      <c r="P45" s="177"/>
      <c r="Q45" s="178"/>
    </row>
    <row r="46" spans="1:18" s="1" customFormat="1" ht="15.75" customHeight="1" x14ac:dyDescent="0.25">
      <c r="A46" s="4"/>
      <c r="B46" s="80"/>
      <c r="C46" s="80"/>
      <c r="D46" s="80"/>
      <c r="E46" s="179"/>
      <c r="F46" s="80"/>
      <c r="G46" s="80"/>
      <c r="H46" s="80"/>
      <c r="I46" s="80"/>
      <c r="J46" s="80"/>
      <c r="K46" s="80"/>
      <c r="L46" s="179"/>
      <c r="M46" s="80"/>
      <c r="N46" s="180"/>
      <c r="O46" s="180"/>
      <c r="P46" s="180"/>
      <c r="Q46" s="180"/>
    </row>
    <row r="47" spans="1:18" ht="15" customHeight="1" x14ac:dyDescent="0.25">
      <c r="B47" s="163" t="s">
        <v>78</v>
      </c>
      <c r="C47" s="164" t="s">
        <v>79</v>
      </c>
      <c r="D47" s="139"/>
      <c r="E47" s="139"/>
      <c r="F47" s="139"/>
      <c r="G47" s="139"/>
      <c r="H47" s="139"/>
      <c r="I47" s="139"/>
      <c r="J47" s="165"/>
      <c r="K47" s="140" t="s">
        <v>78</v>
      </c>
      <c r="L47" s="181" t="s">
        <v>79</v>
      </c>
      <c r="M47" s="12"/>
      <c r="N47" s="142"/>
      <c r="O47" s="142"/>
      <c r="P47" s="142"/>
      <c r="Q47" s="143"/>
    </row>
    <row r="48" spans="1:18" ht="18" customHeight="1" x14ac:dyDescent="0.35">
      <c r="B48" s="14"/>
      <c r="C48" s="25" t="s">
        <v>80</v>
      </c>
      <c r="D48" s="25"/>
      <c r="E48" s="62">
        <f>SUM(G28)</f>
        <v>240</v>
      </c>
      <c r="F48" s="25" t="s">
        <v>81</v>
      </c>
      <c r="G48" s="25"/>
      <c r="H48" s="25"/>
      <c r="I48" s="25"/>
      <c r="J48" s="182"/>
      <c r="K48" s="145"/>
      <c r="L48" s="18">
        <f>SUM(P28)</f>
        <v>0</v>
      </c>
      <c r="M48" s="27" t="s">
        <v>82</v>
      </c>
      <c r="N48" s="27"/>
      <c r="O48" s="27"/>
      <c r="P48" s="27"/>
      <c r="Q48" s="183"/>
    </row>
    <row r="49" spans="1:24" ht="15" customHeight="1" x14ac:dyDescent="0.25">
      <c r="B49" s="184"/>
      <c r="C49" s="25" t="s">
        <v>83</v>
      </c>
      <c r="D49" s="25"/>
      <c r="E49" s="62">
        <f>E15</f>
        <v>2576.04</v>
      </c>
      <c r="F49" s="25" t="s">
        <v>29</v>
      </c>
      <c r="G49" s="25"/>
      <c r="H49" s="25"/>
      <c r="I49" s="25"/>
      <c r="J49" s="165"/>
      <c r="K49" s="145"/>
      <c r="L49" s="185">
        <f>L15</f>
        <v>2304</v>
      </c>
      <c r="M49" s="27" t="s">
        <v>29</v>
      </c>
      <c r="N49" s="27" t="s">
        <v>84</v>
      </c>
      <c r="O49" s="27"/>
      <c r="P49" s="27"/>
      <c r="Q49" s="28"/>
    </row>
    <row r="50" spans="1:24" ht="15" customHeight="1" x14ac:dyDescent="0.25">
      <c r="B50" s="14"/>
      <c r="C50" s="25" t="s">
        <v>85</v>
      </c>
      <c r="D50" s="25"/>
      <c r="E50" s="62">
        <f>E45</f>
        <v>733.8806175034847</v>
      </c>
      <c r="F50" s="25" t="s">
        <v>86</v>
      </c>
      <c r="G50" s="25"/>
      <c r="H50" s="25"/>
      <c r="I50" s="25"/>
      <c r="J50" s="165"/>
      <c r="K50" s="145"/>
      <c r="L50" s="186">
        <v>1400</v>
      </c>
      <c r="M50" s="187" t="s">
        <v>29</v>
      </c>
      <c r="N50" s="187" t="s">
        <v>87</v>
      </c>
      <c r="O50" s="187"/>
      <c r="P50" s="187"/>
      <c r="Q50" s="188"/>
    </row>
    <row r="51" spans="1:24" ht="15" customHeight="1" x14ac:dyDescent="0.25">
      <c r="B51" s="14"/>
      <c r="C51" s="25" t="s">
        <v>88</v>
      </c>
      <c r="D51" s="25"/>
      <c r="E51" s="189">
        <v>50</v>
      </c>
      <c r="F51" s="25" t="s">
        <v>89</v>
      </c>
      <c r="G51" s="24"/>
      <c r="H51" s="24"/>
      <c r="I51" s="24"/>
      <c r="J51" s="190"/>
      <c r="K51" s="150"/>
      <c r="L51" s="191"/>
      <c r="M51" s="27"/>
      <c r="N51" s="27" t="s">
        <v>90</v>
      </c>
      <c r="O51" s="27"/>
      <c r="P51" s="27"/>
      <c r="Q51" s="28"/>
    </row>
    <row r="52" spans="1:24" ht="15" customHeight="1" x14ac:dyDescent="0.25">
      <c r="B52" s="14"/>
      <c r="C52" s="24" t="s">
        <v>91</v>
      </c>
      <c r="D52" s="24"/>
      <c r="E52" s="62">
        <v>125</v>
      </c>
      <c r="F52" s="24" t="s">
        <v>89</v>
      </c>
      <c r="G52" s="25"/>
      <c r="H52" s="25"/>
      <c r="I52" s="25"/>
      <c r="J52" s="165"/>
      <c r="K52" s="145"/>
      <c r="L52" s="191"/>
      <c r="M52" s="27"/>
      <c r="N52" s="27" t="s">
        <v>92</v>
      </c>
      <c r="O52" s="27"/>
      <c r="P52" s="27"/>
      <c r="Q52" s="28"/>
    </row>
    <row r="53" spans="1:24" ht="15" customHeight="1" x14ac:dyDescent="0.25">
      <c r="B53" s="14"/>
      <c r="C53" s="25" t="s">
        <v>141</v>
      </c>
      <c r="D53" s="25"/>
      <c r="E53" s="189">
        <v>125</v>
      </c>
      <c r="F53" s="25" t="s">
        <v>93</v>
      </c>
      <c r="G53" s="25"/>
      <c r="H53" s="25"/>
      <c r="I53" s="25"/>
      <c r="J53" s="165"/>
      <c r="K53" s="145"/>
      <c r="L53" s="191"/>
      <c r="M53" s="63"/>
      <c r="N53" s="192" t="s">
        <v>94</v>
      </c>
      <c r="O53" s="63"/>
      <c r="P53" s="63"/>
      <c r="Q53" s="72"/>
      <c r="R53" s="190"/>
    </row>
    <row r="54" spans="1:24" ht="15" customHeight="1" x14ac:dyDescent="0.25">
      <c r="B54" s="14"/>
      <c r="C54" s="25" t="s">
        <v>95</v>
      </c>
      <c r="D54" s="25"/>
      <c r="E54" s="189">
        <v>10</v>
      </c>
      <c r="F54" s="25" t="s">
        <v>96</v>
      </c>
      <c r="G54" s="25"/>
      <c r="H54" s="25"/>
      <c r="I54" s="25"/>
      <c r="J54" s="165"/>
      <c r="K54" s="145"/>
      <c r="L54" s="193">
        <v>10</v>
      </c>
      <c r="M54" s="27" t="s">
        <v>29</v>
      </c>
      <c r="N54" s="27" t="s">
        <v>97</v>
      </c>
      <c r="O54" s="20"/>
      <c r="P54" s="20"/>
      <c r="Q54" s="28"/>
    </row>
    <row r="55" spans="1:24" ht="18.75" customHeight="1" x14ac:dyDescent="0.25">
      <c r="B55" s="73"/>
      <c r="C55" s="194" t="s">
        <v>76</v>
      </c>
      <c r="D55" s="194"/>
      <c r="E55" s="195">
        <f>SUM(E48:E54)</f>
        <v>3859.9206175034847</v>
      </c>
      <c r="F55" s="194" t="s">
        <v>98</v>
      </c>
      <c r="G55" s="194"/>
      <c r="H55" s="194"/>
      <c r="I55" s="194"/>
      <c r="J55" s="196"/>
      <c r="K55" s="197"/>
      <c r="L55" s="198">
        <f>SUM(L48:L54)</f>
        <v>3714</v>
      </c>
      <c r="M55" s="177" t="s">
        <v>29</v>
      </c>
      <c r="N55" s="177" t="s">
        <v>99</v>
      </c>
      <c r="O55" s="177"/>
      <c r="P55" s="177"/>
      <c r="Q55" s="178"/>
    </row>
    <row r="56" spans="1:24" s="1" customFormat="1" ht="8.25" customHeight="1" x14ac:dyDescent="0.25">
      <c r="A56" s="4"/>
      <c r="B56" s="80"/>
      <c r="C56" s="80"/>
      <c r="D56" s="80"/>
      <c r="E56" s="80"/>
      <c r="F56" s="80"/>
      <c r="G56" s="80"/>
      <c r="H56" s="80"/>
      <c r="I56" s="80"/>
      <c r="J56" s="80"/>
      <c r="K56" s="80"/>
      <c r="L56" s="80"/>
      <c r="M56" s="80"/>
      <c r="N56" s="80"/>
      <c r="O56" s="80"/>
      <c r="P56" s="80"/>
      <c r="Q56" s="80"/>
    </row>
    <row r="57" spans="1:24" ht="15" customHeight="1" x14ac:dyDescent="0.25">
      <c r="B57" s="199"/>
      <c r="C57" s="200" t="s">
        <v>100</v>
      </c>
      <c r="D57" s="200"/>
      <c r="E57" s="200"/>
      <c r="F57" s="201"/>
      <c r="G57" s="200"/>
      <c r="H57" s="201"/>
      <c r="I57" s="202"/>
      <c r="K57" s="203"/>
      <c r="L57" s="204">
        <f>E55-L55</f>
        <v>145.92061750348466</v>
      </c>
      <c r="M57" s="205" t="s">
        <v>101</v>
      </c>
      <c r="N57" s="206"/>
      <c r="O57" s="206"/>
      <c r="P57" s="206"/>
      <c r="Q57" s="207"/>
    </row>
    <row r="58" spans="1:24" ht="15.75" customHeight="1" x14ac:dyDescent="0.25">
      <c r="B58" s="208"/>
      <c r="C58" s="209" t="s">
        <v>102</v>
      </c>
      <c r="D58" s="209"/>
      <c r="E58" s="209"/>
      <c r="F58" s="209"/>
      <c r="G58" s="210"/>
      <c r="H58" s="210"/>
      <c r="I58" s="211"/>
      <c r="J58" s="212"/>
      <c r="K58" s="213"/>
      <c r="L58" s="214">
        <f>L57/E55</f>
        <v>3.7804046239133034E-2</v>
      </c>
      <c r="M58" s="215" t="s">
        <v>103</v>
      </c>
      <c r="N58" s="216"/>
      <c r="O58" s="216"/>
      <c r="P58" s="216"/>
      <c r="Q58" s="217"/>
    </row>
    <row r="59" spans="1:24" ht="15" customHeight="1" x14ac:dyDescent="0.35">
      <c r="B59" s="218"/>
      <c r="C59" s="219" t="s">
        <v>104</v>
      </c>
      <c r="D59" s="219"/>
      <c r="E59" s="219"/>
      <c r="F59" s="219"/>
      <c r="G59" s="220"/>
      <c r="H59" s="220"/>
      <c r="I59" s="221"/>
      <c r="J59" s="212"/>
      <c r="K59" s="222"/>
      <c r="L59" s="223"/>
      <c r="M59" s="223"/>
      <c r="N59" s="223"/>
      <c r="O59" s="223"/>
      <c r="P59" s="223"/>
      <c r="Q59" s="27"/>
    </row>
    <row r="60" spans="1:24" ht="21.75" customHeight="1" thickBot="1" x14ac:dyDescent="0.4">
      <c r="B60" s="24"/>
      <c r="C60" s="24"/>
      <c r="D60" s="24"/>
      <c r="E60" s="24"/>
      <c r="F60" s="24"/>
      <c r="G60" s="125"/>
      <c r="H60" s="125"/>
      <c r="I60" s="224"/>
      <c r="J60" s="212"/>
      <c r="K60" s="222"/>
      <c r="L60" s="223"/>
      <c r="M60" s="223"/>
      <c r="N60" s="223"/>
      <c r="O60" s="223"/>
      <c r="P60" s="223"/>
      <c r="Q60" s="27"/>
    </row>
    <row r="61" spans="1:24" ht="15" customHeight="1" x14ac:dyDescent="0.25">
      <c r="B61" s="24"/>
      <c r="C61" s="24"/>
      <c r="D61" s="24"/>
      <c r="E61" s="24"/>
      <c r="F61" s="24"/>
      <c r="G61" s="24"/>
      <c r="H61" s="125"/>
      <c r="I61" s="125"/>
      <c r="J61" s="225"/>
      <c r="K61" s="265"/>
      <c r="L61" s="266"/>
      <c r="M61" s="266"/>
      <c r="N61" s="266"/>
      <c r="O61" s="266"/>
      <c r="P61" s="266"/>
      <c r="Q61" s="266"/>
      <c r="R61" s="199"/>
      <c r="S61" s="226">
        <f>SUM(L55)</f>
        <v>3714</v>
      </c>
      <c r="T61" s="200" t="s">
        <v>105</v>
      </c>
      <c r="U61" s="227"/>
      <c r="V61" s="227"/>
      <c r="W61" s="227"/>
      <c r="X61" s="228"/>
    </row>
    <row r="62" spans="1:24" ht="15.75" customHeight="1" x14ac:dyDescent="0.35">
      <c r="B62" s="229" t="s">
        <v>37</v>
      </c>
      <c r="C62" s="229"/>
      <c r="D62" s="229"/>
      <c r="E62" s="229"/>
      <c r="F62" s="229"/>
      <c r="G62" s="229"/>
      <c r="H62" s="229"/>
      <c r="I62" s="229"/>
      <c r="J62" s="225"/>
      <c r="K62" s="265"/>
      <c r="L62" s="264"/>
      <c r="M62" s="266"/>
      <c r="N62" s="266"/>
      <c r="O62" s="266"/>
      <c r="P62" s="266"/>
      <c r="Q62" s="266"/>
      <c r="R62" s="230"/>
      <c r="S62" s="231">
        <f>SUM(L10)</f>
        <v>19200</v>
      </c>
      <c r="T62" s="210" t="s">
        <v>106</v>
      </c>
      <c r="U62" s="232"/>
      <c r="V62" s="232"/>
      <c r="W62" s="232"/>
      <c r="X62" s="233"/>
    </row>
    <row r="63" spans="1:24" ht="15" customHeight="1" x14ac:dyDescent="0.25">
      <c r="B63" s="23"/>
      <c r="C63" s="23"/>
      <c r="D63" s="23"/>
      <c r="E63" s="23"/>
      <c r="F63" s="23"/>
      <c r="G63" s="23"/>
      <c r="H63" s="23"/>
      <c r="I63" s="23"/>
      <c r="K63" s="265"/>
      <c r="L63" s="266"/>
      <c r="M63" s="266"/>
      <c r="N63" s="266"/>
      <c r="O63" s="266"/>
      <c r="P63" s="266"/>
      <c r="Q63" s="266"/>
      <c r="R63" s="208"/>
      <c r="S63" s="234"/>
      <c r="T63" s="210"/>
      <c r="U63" s="210"/>
      <c r="V63" s="210"/>
      <c r="W63" s="210"/>
      <c r="X63" s="233"/>
    </row>
    <row r="64" spans="1:24" ht="15.75" customHeight="1" thickBot="1" x14ac:dyDescent="0.3">
      <c r="B64" s="23"/>
      <c r="C64" s="23"/>
      <c r="D64" s="23"/>
      <c r="E64" s="23"/>
      <c r="F64" s="23"/>
      <c r="G64" s="23"/>
      <c r="H64" s="23"/>
      <c r="I64" s="23"/>
      <c r="K64" s="265"/>
      <c r="L64" s="266"/>
      <c r="M64" s="266"/>
      <c r="N64" s="266"/>
      <c r="O64" s="266"/>
      <c r="P64" s="266"/>
      <c r="Q64" s="266"/>
      <c r="R64" s="218"/>
      <c r="S64" s="235">
        <f>SUM(S61/S62)*100</f>
        <v>19.34375</v>
      </c>
      <c r="T64" s="236" t="s">
        <v>107</v>
      </c>
      <c r="U64" s="237"/>
      <c r="V64" s="237"/>
      <c r="W64" s="237"/>
      <c r="X64" s="238"/>
    </row>
    <row r="65" spans="2:17" ht="8.4499999999999993" customHeight="1" x14ac:dyDescent="0.2">
      <c r="B65" s="23"/>
      <c r="C65" s="23"/>
      <c r="D65" s="23"/>
      <c r="E65" s="23"/>
      <c r="F65" s="23"/>
      <c r="G65" s="23"/>
      <c r="H65" s="23"/>
      <c r="I65" s="23"/>
      <c r="K65" s="20"/>
      <c r="L65" s="63"/>
      <c r="M65" s="63"/>
      <c r="N65" s="63"/>
      <c r="O65" s="63"/>
      <c r="P65" s="63"/>
      <c r="Q65" s="63"/>
    </row>
    <row r="66" spans="2:17" ht="13.5" customHeight="1" x14ac:dyDescent="0.2"/>
    <row r="67" spans="2:17" ht="26.25" customHeight="1" x14ac:dyDescent="0.4">
      <c r="B67" s="239" t="s">
        <v>108</v>
      </c>
      <c r="C67" s="240"/>
      <c r="D67" s="241"/>
      <c r="E67" s="241"/>
      <c r="F67" s="241"/>
      <c r="G67" s="241"/>
      <c r="H67" s="241"/>
      <c r="I67" s="241"/>
      <c r="J67" s="241"/>
      <c r="K67" s="241"/>
      <c r="L67" s="242"/>
      <c r="M67" s="242"/>
      <c r="N67" s="242"/>
      <c r="O67" s="242"/>
      <c r="P67" s="242"/>
      <c r="Q67" s="243"/>
    </row>
    <row r="68" spans="2:17" ht="15.75" customHeight="1" x14ac:dyDescent="0.25">
      <c r="B68" s="244"/>
      <c r="C68" s="245"/>
      <c r="D68" s="2"/>
      <c r="E68" s="2"/>
      <c r="F68" s="2"/>
      <c r="G68" s="2"/>
      <c r="H68" s="2"/>
      <c r="I68" s="2"/>
      <c r="L68" s="4"/>
      <c r="M68" s="4"/>
      <c r="N68" s="4"/>
      <c r="O68" s="4"/>
      <c r="P68" s="4"/>
      <c r="Q68" s="246"/>
    </row>
    <row r="69" spans="2:17" ht="15.75" customHeight="1" x14ac:dyDescent="0.25">
      <c r="B69" s="244" t="s">
        <v>2</v>
      </c>
      <c r="C69" s="245" t="s">
        <v>109</v>
      </c>
      <c r="D69" s="2"/>
      <c r="E69" s="2"/>
      <c r="F69" s="2"/>
      <c r="G69" s="2"/>
      <c r="H69" s="2"/>
      <c r="I69" s="2"/>
      <c r="L69" s="4"/>
      <c r="M69" s="4"/>
      <c r="N69" s="4"/>
      <c r="O69" s="4"/>
      <c r="P69" s="4"/>
      <c r="Q69" s="246"/>
    </row>
    <row r="70" spans="2:17" ht="24.2" customHeight="1" x14ac:dyDescent="0.25">
      <c r="B70" s="244"/>
      <c r="C70" s="245" t="s">
        <v>110</v>
      </c>
      <c r="D70" s="2"/>
      <c r="E70" s="2"/>
      <c r="F70" s="2"/>
      <c r="G70" s="2"/>
      <c r="H70" s="2"/>
      <c r="I70" s="2"/>
      <c r="L70" s="4"/>
      <c r="M70" s="4"/>
      <c r="N70" s="4"/>
      <c r="O70" s="4"/>
      <c r="P70" s="4"/>
      <c r="Q70" s="246"/>
    </row>
    <row r="71" spans="2:17" ht="27.4" customHeight="1" x14ac:dyDescent="0.25">
      <c r="B71" s="244" t="s">
        <v>32</v>
      </c>
      <c r="C71" s="245" t="s">
        <v>111</v>
      </c>
      <c r="D71" s="2"/>
      <c r="E71" s="2"/>
      <c r="F71" s="2"/>
      <c r="G71" s="2"/>
      <c r="H71" s="2"/>
      <c r="I71" s="2"/>
      <c r="L71" s="4"/>
      <c r="M71" s="4"/>
      <c r="N71" s="4"/>
      <c r="O71" s="4"/>
      <c r="P71" s="4"/>
      <c r="Q71" s="246"/>
    </row>
    <row r="72" spans="2:17" ht="43.7" customHeight="1" x14ac:dyDescent="0.25">
      <c r="B72" s="244"/>
      <c r="C72" s="277" t="s">
        <v>142</v>
      </c>
      <c r="D72" s="277"/>
      <c r="E72" s="277"/>
      <c r="F72" s="277"/>
      <c r="G72" s="277"/>
      <c r="H72" s="277"/>
      <c r="I72" s="277"/>
      <c r="J72" s="277"/>
      <c r="K72" s="277"/>
      <c r="L72" s="277"/>
      <c r="M72" s="277"/>
      <c r="N72" s="277"/>
      <c r="O72" s="277"/>
      <c r="P72" s="277"/>
      <c r="Q72" s="277"/>
    </row>
    <row r="73" spans="2:17" ht="15.75" customHeight="1" x14ac:dyDescent="0.25">
      <c r="B73" s="244"/>
      <c r="C73" s="245"/>
      <c r="D73" s="2"/>
      <c r="E73" s="2"/>
      <c r="F73" s="2"/>
      <c r="G73" s="2"/>
      <c r="H73" s="2"/>
      <c r="I73" s="2"/>
      <c r="L73" s="4"/>
      <c r="M73" s="4"/>
      <c r="N73" s="4"/>
      <c r="O73" s="4"/>
      <c r="P73" s="4"/>
      <c r="Q73" s="246"/>
    </row>
    <row r="74" spans="2:17" ht="15.75" customHeight="1" x14ac:dyDescent="0.25">
      <c r="B74" s="244" t="s">
        <v>53</v>
      </c>
      <c r="C74" s="245" t="s">
        <v>112</v>
      </c>
      <c r="D74" s="2"/>
      <c r="E74" s="2"/>
      <c r="F74" s="2"/>
      <c r="G74" s="2"/>
      <c r="H74" s="2"/>
      <c r="I74" s="2"/>
      <c r="L74" s="4"/>
      <c r="M74" s="4"/>
      <c r="N74" s="4"/>
      <c r="O74" s="4"/>
      <c r="P74" s="4"/>
      <c r="Q74" s="246"/>
    </row>
    <row r="75" spans="2:17" ht="46.9" customHeight="1" x14ac:dyDescent="0.25">
      <c r="B75" s="244"/>
      <c r="C75" s="277" t="s">
        <v>146</v>
      </c>
      <c r="D75" s="277"/>
      <c r="E75" s="277"/>
      <c r="F75" s="277"/>
      <c r="G75" s="277"/>
      <c r="H75" s="277"/>
      <c r="I75" s="277"/>
      <c r="J75" s="277"/>
      <c r="K75" s="277"/>
      <c r="L75" s="277"/>
      <c r="M75" s="277"/>
      <c r="N75" s="277"/>
      <c r="O75" s="277"/>
      <c r="P75" s="277"/>
      <c r="Q75" s="277"/>
    </row>
    <row r="76" spans="2:17" ht="15.75" customHeight="1" x14ac:dyDescent="0.25">
      <c r="B76" s="244"/>
      <c r="C76" s="245"/>
      <c r="D76" s="2"/>
      <c r="E76" s="2"/>
      <c r="F76" s="2"/>
      <c r="G76" s="2"/>
      <c r="H76" s="2"/>
      <c r="I76" s="2"/>
      <c r="L76" s="4"/>
      <c r="M76" s="4"/>
      <c r="N76" s="4"/>
      <c r="O76" s="4"/>
      <c r="P76" s="4"/>
      <c r="Q76" s="246"/>
    </row>
    <row r="77" spans="2:17" ht="15.75" customHeight="1" x14ac:dyDescent="0.25">
      <c r="B77" s="244" t="s">
        <v>68</v>
      </c>
      <c r="C77" s="245" t="s">
        <v>147</v>
      </c>
      <c r="D77" s="2"/>
      <c r="E77" s="2"/>
      <c r="F77" s="2"/>
      <c r="G77" s="2"/>
      <c r="H77" s="2"/>
      <c r="I77" s="2"/>
      <c r="L77" s="4"/>
      <c r="M77" s="4"/>
      <c r="N77" s="4"/>
      <c r="O77" s="4"/>
      <c r="P77" s="4"/>
      <c r="Q77" s="246"/>
    </row>
    <row r="78" spans="2:17" ht="31.5" customHeight="1" x14ac:dyDescent="0.25">
      <c r="B78" s="244"/>
      <c r="C78" s="277" t="s">
        <v>143</v>
      </c>
      <c r="D78" s="277"/>
      <c r="E78" s="277"/>
      <c r="F78" s="277"/>
      <c r="G78" s="277"/>
      <c r="H78" s="277"/>
      <c r="I78" s="277"/>
      <c r="J78" s="277"/>
      <c r="K78" s="277"/>
      <c r="L78" s="277"/>
      <c r="M78" s="277"/>
      <c r="N78" s="277"/>
      <c r="O78" s="277"/>
      <c r="P78" s="277"/>
      <c r="Q78" s="277"/>
    </row>
    <row r="79" spans="2:17" ht="15.75" customHeight="1" x14ac:dyDescent="0.25">
      <c r="B79" s="244"/>
      <c r="C79" s="245"/>
      <c r="D79" s="2"/>
      <c r="E79" s="2"/>
      <c r="F79" s="2"/>
      <c r="G79" s="2"/>
      <c r="H79" s="2"/>
      <c r="I79" s="2"/>
      <c r="L79" s="4"/>
      <c r="M79" s="4"/>
      <c r="N79" s="4"/>
      <c r="O79" s="4"/>
      <c r="P79" s="4"/>
      <c r="Q79" s="246"/>
    </row>
    <row r="80" spans="2:17" ht="15.75" customHeight="1" x14ac:dyDescent="0.25">
      <c r="B80" s="244" t="s">
        <v>78</v>
      </c>
      <c r="C80" s="245" t="s">
        <v>113</v>
      </c>
      <c r="D80" s="2"/>
      <c r="E80" s="2"/>
      <c r="F80" s="2"/>
      <c r="G80" s="2"/>
      <c r="H80" s="2"/>
      <c r="I80" s="2"/>
      <c r="L80" s="4"/>
      <c r="M80" s="4"/>
      <c r="N80" s="4"/>
      <c r="O80" s="4"/>
      <c r="P80" s="4"/>
      <c r="Q80" s="246"/>
    </row>
    <row r="81" spans="2:17" ht="15.75" customHeight="1" x14ac:dyDescent="0.25">
      <c r="B81" s="244"/>
      <c r="C81" s="245" t="s">
        <v>114</v>
      </c>
      <c r="D81" s="2"/>
      <c r="E81" s="2"/>
      <c r="F81" s="2"/>
      <c r="G81" s="2"/>
      <c r="H81" s="2"/>
      <c r="I81" s="2"/>
      <c r="L81" s="4"/>
      <c r="M81" s="4"/>
      <c r="N81" s="4"/>
      <c r="O81" s="4"/>
      <c r="P81" s="4"/>
      <c r="Q81" s="246"/>
    </row>
    <row r="82" spans="2:17" ht="15.75" customHeight="1" x14ac:dyDescent="0.25">
      <c r="B82" s="244"/>
      <c r="C82" s="245"/>
      <c r="D82" s="2"/>
      <c r="E82" s="2"/>
      <c r="F82" s="2"/>
      <c r="G82" s="2"/>
      <c r="H82" s="2"/>
      <c r="I82" s="2"/>
      <c r="L82" s="4"/>
      <c r="M82" s="4"/>
      <c r="N82" s="4"/>
      <c r="O82" s="4"/>
      <c r="P82" s="4"/>
      <c r="Q82" s="246"/>
    </row>
    <row r="83" spans="2:17" ht="15.75" customHeight="1" x14ac:dyDescent="0.25">
      <c r="B83" s="244" t="s">
        <v>115</v>
      </c>
      <c r="C83" s="245" t="s">
        <v>116</v>
      </c>
      <c r="D83" s="2"/>
      <c r="E83" s="2"/>
      <c r="F83" s="2"/>
      <c r="G83" s="2"/>
      <c r="H83" s="2"/>
      <c r="I83" s="2"/>
      <c r="L83" s="4"/>
      <c r="M83" s="4"/>
      <c r="N83" s="4"/>
      <c r="O83" s="4"/>
      <c r="P83" s="4"/>
      <c r="Q83" s="246"/>
    </row>
    <row r="84" spans="2:17" ht="32.25" customHeight="1" x14ac:dyDescent="0.25">
      <c r="B84" s="244"/>
      <c r="C84" s="276" t="s">
        <v>144</v>
      </c>
      <c r="D84" s="276"/>
      <c r="E84" s="276"/>
      <c r="F84" s="276"/>
      <c r="G84" s="276"/>
      <c r="H84" s="276"/>
      <c r="I84" s="276"/>
      <c r="J84" s="276"/>
      <c r="K84" s="276"/>
      <c r="L84" s="276"/>
      <c r="M84" s="276"/>
      <c r="N84" s="276"/>
      <c r="O84" s="276"/>
      <c r="P84" s="276"/>
      <c r="Q84" s="276"/>
    </row>
    <row r="85" spans="2:17" ht="15.75" customHeight="1" x14ac:dyDescent="0.25">
      <c r="B85" s="244"/>
      <c r="C85" s="247"/>
      <c r="D85" s="225"/>
      <c r="E85" s="225"/>
      <c r="F85" s="225"/>
      <c r="G85" s="225"/>
      <c r="H85" s="225"/>
      <c r="I85" s="225"/>
      <c r="J85" s="225"/>
      <c r="K85" s="225"/>
      <c r="L85" s="135"/>
      <c r="M85" s="135"/>
      <c r="N85" s="135"/>
      <c r="O85" s="135"/>
      <c r="P85" s="135"/>
      <c r="Q85" s="248"/>
    </row>
    <row r="86" spans="2:17" ht="15.75" customHeight="1" x14ac:dyDescent="0.25">
      <c r="B86" s="244" t="s">
        <v>117</v>
      </c>
      <c r="C86" s="247" t="s">
        <v>118</v>
      </c>
      <c r="D86" s="2"/>
      <c r="E86" s="2"/>
      <c r="F86" s="2"/>
      <c r="G86" s="2"/>
      <c r="H86" s="2"/>
      <c r="I86" s="2"/>
      <c r="L86" s="4"/>
      <c r="M86" s="4"/>
      <c r="N86" s="4"/>
      <c r="O86" s="135"/>
      <c r="P86" s="135"/>
      <c r="Q86" s="248"/>
    </row>
    <row r="87" spans="2:17" ht="45.75" customHeight="1" x14ac:dyDescent="0.25">
      <c r="B87" s="244"/>
      <c r="C87" s="276" t="s">
        <v>119</v>
      </c>
      <c r="D87" s="276"/>
      <c r="E87" s="276"/>
      <c r="F87" s="276"/>
      <c r="G87" s="276"/>
      <c r="H87" s="276"/>
      <c r="I87" s="276"/>
      <c r="J87" s="276"/>
      <c r="K87" s="276"/>
      <c r="L87" s="276"/>
      <c r="M87" s="276"/>
      <c r="N87" s="276"/>
      <c r="O87" s="276"/>
      <c r="P87" s="276"/>
      <c r="Q87" s="276"/>
    </row>
    <row r="88" spans="2:17" ht="15.75" customHeight="1" x14ac:dyDescent="0.25">
      <c r="B88" s="244"/>
      <c r="C88" s="247"/>
      <c r="D88" s="2"/>
      <c r="E88" s="2"/>
      <c r="F88" s="2"/>
      <c r="G88" s="2"/>
      <c r="H88" s="2"/>
      <c r="I88" s="2"/>
      <c r="L88" s="4"/>
      <c r="M88" s="4"/>
      <c r="N88" s="4"/>
      <c r="O88" s="135"/>
      <c r="P88" s="135"/>
      <c r="Q88" s="248"/>
    </row>
    <row r="89" spans="2:17" ht="16.5" customHeight="1" x14ac:dyDescent="0.25">
      <c r="B89" s="249"/>
      <c r="C89" s="250"/>
      <c r="D89" s="251"/>
      <c r="E89" s="251"/>
      <c r="F89" s="251"/>
      <c r="G89" s="251"/>
      <c r="H89" s="251"/>
      <c r="I89" s="251"/>
      <c r="J89" s="251"/>
      <c r="K89" s="251"/>
      <c r="L89" s="252"/>
      <c r="M89" s="252"/>
      <c r="N89" s="252"/>
      <c r="O89" s="253"/>
      <c r="P89" s="253"/>
      <c r="Q89" s="254"/>
    </row>
    <row r="90" spans="2:17" ht="15" customHeight="1" x14ac:dyDescent="0.25">
      <c r="O90" s="255"/>
      <c r="P90" s="255"/>
      <c r="Q90" s="255"/>
    </row>
    <row r="91" spans="2:17" ht="15" customHeight="1" x14ac:dyDescent="0.25">
      <c r="O91" s="255"/>
      <c r="P91" s="255"/>
      <c r="Q91" s="255"/>
    </row>
    <row r="92" spans="2:17" ht="15" customHeight="1" x14ac:dyDescent="0.25">
      <c r="O92" s="255"/>
      <c r="P92" s="255"/>
      <c r="Q92" s="255"/>
    </row>
    <row r="93" spans="2:17" ht="15" customHeight="1" x14ac:dyDescent="0.25">
      <c r="O93" s="255"/>
      <c r="P93" s="255"/>
      <c r="Q93" s="255"/>
    </row>
    <row r="94" spans="2:17" ht="15" customHeight="1" x14ac:dyDescent="0.25">
      <c r="B94" s="256"/>
      <c r="G94" s="256"/>
      <c r="H94" s="256"/>
      <c r="I94" s="256"/>
      <c r="J94" s="225"/>
      <c r="K94" s="225"/>
      <c r="L94" s="255"/>
      <c r="M94" s="255"/>
      <c r="N94" s="255"/>
      <c r="O94" s="255"/>
      <c r="P94" s="255"/>
      <c r="Q94" s="255"/>
    </row>
    <row r="95" spans="2:17" ht="21" customHeight="1" x14ac:dyDescent="0.35">
      <c r="B95" s="257" t="s">
        <v>120</v>
      </c>
      <c r="C95" s="257"/>
      <c r="D95" s="257"/>
      <c r="E95" s="257"/>
      <c r="F95" s="257"/>
      <c r="G95" s="256"/>
      <c r="H95" s="256"/>
      <c r="I95" s="256"/>
      <c r="J95" s="225"/>
      <c r="K95" s="225"/>
      <c r="L95" s="255"/>
      <c r="M95" s="255"/>
      <c r="N95" s="255"/>
      <c r="O95" s="255"/>
      <c r="P95" s="255"/>
      <c r="Q95" s="255"/>
    </row>
    <row r="96" spans="2:17" ht="15" customHeight="1" x14ac:dyDescent="0.25">
      <c r="G96" s="256"/>
      <c r="H96" s="256"/>
      <c r="I96" s="256"/>
      <c r="J96" s="225"/>
      <c r="K96" s="225"/>
      <c r="L96" s="255"/>
      <c r="M96" s="255"/>
      <c r="N96" s="255"/>
      <c r="O96" s="255"/>
      <c r="P96" s="255"/>
      <c r="Q96" s="255"/>
    </row>
    <row r="97" spans="2:17" ht="15" customHeight="1" x14ac:dyDescent="0.25">
      <c r="B97" s="256"/>
      <c r="G97" s="256"/>
      <c r="H97" s="256"/>
      <c r="I97" s="256"/>
      <c r="J97" s="225"/>
      <c r="K97" s="225"/>
      <c r="L97" s="255"/>
      <c r="M97" s="255"/>
      <c r="N97" s="255"/>
      <c r="O97" s="255"/>
      <c r="P97" s="255"/>
      <c r="Q97" s="255"/>
    </row>
    <row r="98" spans="2:17" ht="15" customHeight="1" x14ac:dyDescent="0.25">
      <c r="B98" s="256" t="s">
        <v>121</v>
      </c>
      <c r="G98" s="256" t="s">
        <v>122</v>
      </c>
      <c r="H98" s="256"/>
      <c r="I98" s="256"/>
      <c r="J98" s="225"/>
      <c r="K98" s="225"/>
      <c r="L98" s="255"/>
      <c r="M98" s="255">
        <v>19200</v>
      </c>
      <c r="N98" s="255" t="s">
        <v>123</v>
      </c>
      <c r="O98" s="255"/>
      <c r="P98" s="255"/>
      <c r="Q98" s="255"/>
    </row>
    <row r="99" spans="2:17" ht="15" customHeight="1" x14ac:dyDescent="0.25">
      <c r="B99" s="256"/>
      <c r="C99" s="256"/>
      <c r="D99" s="256"/>
      <c r="E99" s="256"/>
      <c r="F99" s="256"/>
      <c r="G99" s="256"/>
      <c r="H99" s="256"/>
      <c r="I99" s="256"/>
      <c r="J99" s="225"/>
      <c r="K99" s="225"/>
      <c r="L99" s="255"/>
      <c r="M99" s="258" t="s">
        <v>124</v>
      </c>
      <c r="N99" s="255"/>
      <c r="O99" s="255"/>
      <c r="P99" s="255"/>
      <c r="Q99" s="255"/>
    </row>
    <row r="100" spans="2:17" ht="15" customHeight="1" x14ac:dyDescent="0.25">
      <c r="B100" s="256" t="s">
        <v>125</v>
      </c>
      <c r="Q100" s="255"/>
    </row>
    <row r="101" spans="2:17" ht="15" customHeight="1" x14ac:dyDescent="0.25">
      <c r="B101" s="256"/>
      <c r="Q101" s="255"/>
    </row>
    <row r="102" spans="2:17" ht="15" customHeight="1" x14ac:dyDescent="0.25">
      <c r="B102" s="256"/>
      <c r="C102" s="256"/>
      <c r="D102" s="256"/>
      <c r="E102" s="256"/>
      <c r="F102" s="256"/>
      <c r="G102" s="256"/>
      <c r="H102" s="256"/>
      <c r="I102" s="256"/>
      <c r="J102" s="225"/>
      <c r="K102" s="225"/>
      <c r="L102" s="255"/>
      <c r="M102" s="259">
        <v>10.08</v>
      </c>
      <c r="N102" s="255" t="s">
        <v>126</v>
      </c>
      <c r="O102" s="255"/>
      <c r="P102" s="255"/>
      <c r="Q102" s="255"/>
    </row>
    <row r="103" spans="2:17" ht="15" customHeight="1" x14ac:dyDescent="0.25">
      <c r="B103" s="256"/>
      <c r="C103" s="256"/>
      <c r="D103" s="256"/>
      <c r="E103" s="256"/>
      <c r="F103" s="256"/>
      <c r="G103" s="256"/>
      <c r="H103" s="256"/>
      <c r="I103" s="256"/>
      <c r="J103" s="225"/>
      <c r="K103" s="225"/>
      <c r="L103" s="255"/>
      <c r="M103" s="255"/>
      <c r="N103" s="255"/>
      <c r="O103" s="255"/>
      <c r="P103" s="255"/>
      <c r="Q103" s="255"/>
    </row>
    <row r="104" spans="2:17" ht="15" customHeight="1" x14ac:dyDescent="0.25">
      <c r="B104" s="256"/>
      <c r="C104" s="256"/>
      <c r="D104" s="256"/>
      <c r="E104" s="256"/>
      <c r="F104" s="256"/>
      <c r="G104" s="256"/>
      <c r="H104" s="256"/>
      <c r="I104" s="256"/>
      <c r="J104" s="225"/>
      <c r="K104" s="225"/>
      <c r="L104" s="255" t="s">
        <v>127</v>
      </c>
      <c r="M104" s="1">
        <f>SUM(M98*M102)/100</f>
        <v>1935.36</v>
      </c>
      <c r="N104" s="255" t="s">
        <v>128</v>
      </c>
      <c r="O104" s="255"/>
      <c r="P104" s="255"/>
      <c r="Q104" s="255"/>
    </row>
    <row r="105" spans="2:17" ht="15" customHeight="1" x14ac:dyDescent="0.25">
      <c r="B105" s="256"/>
      <c r="C105" s="256"/>
      <c r="D105" s="256"/>
      <c r="E105" s="256"/>
      <c r="F105" s="256"/>
      <c r="G105" s="256"/>
      <c r="H105" s="256"/>
      <c r="I105" s="256"/>
      <c r="J105" s="225"/>
      <c r="K105" s="225"/>
      <c r="L105" s="255"/>
      <c r="N105" s="255"/>
      <c r="O105" s="255"/>
      <c r="P105" s="255"/>
      <c r="Q105" s="255"/>
    </row>
    <row r="106" spans="2:17" ht="15" customHeight="1" x14ac:dyDescent="0.25">
      <c r="B106" s="256"/>
      <c r="C106" s="256"/>
      <c r="D106" s="256"/>
      <c r="E106" s="256"/>
      <c r="F106" s="256"/>
      <c r="G106" s="256"/>
      <c r="H106" s="256"/>
      <c r="I106" s="256"/>
      <c r="J106" s="225"/>
      <c r="K106" s="225"/>
      <c r="L106" s="260" t="s">
        <v>129</v>
      </c>
      <c r="M106" s="1">
        <v>1400</v>
      </c>
      <c r="N106" s="255" t="s">
        <v>130</v>
      </c>
      <c r="O106" s="255"/>
      <c r="P106" s="255"/>
      <c r="Q106" s="255"/>
    </row>
    <row r="107" spans="2:17" ht="15" customHeight="1" x14ac:dyDescent="0.25">
      <c r="B107" s="256"/>
      <c r="C107" s="256"/>
      <c r="D107" s="256"/>
      <c r="E107" s="256"/>
      <c r="F107" s="256"/>
      <c r="G107" s="256"/>
      <c r="H107" s="256"/>
      <c r="I107" s="256"/>
      <c r="J107" s="225"/>
      <c r="K107" s="225"/>
      <c r="L107" s="255"/>
      <c r="N107" s="255"/>
      <c r="O107" s="255"/>
      <c r="P107" s="255"/>
      <c r="Q107" s="255"/>
    </row>
    <row r="108" spans="2:17" ht="15" customHeight="1" x14ac:dyDescent="0.25">
      <c r="B108" s="256"/>
      <c r="C108" s="256"/>
      <c r="D108" s="256"/>
      <c r="E108" s="256"/>
      <c r="F108" s="256"/>
      <c r="G108" s="256"/>
      <c r="H108" s="256"/>
      <c r="I108" s="256"/>
      <c r="J108" s="225"/>
      <c r="K108" s="225"/>
      <c r="L108" s="255"/>
      <c r="M108" s="255"/>
      <c r="N108" s="255"/>
      <c r="O108" s="255"/>
      <c r="P108" s="255"/>
      <c r="Q108" s="255"/>
    </row>
    <row r="109" spans="2:17" ht="15" customHeight="1" x14ac:dyDescent="0.25">
      <c r="B109" s="256"/>
      <c r="C109" s="256"/>
      <c r="D109" s="256"/>
      <c r="E109" s="256"/>
      <c r="F109" s="256"/>
      <c r="G109" s="256"/>
      <c r="H109" s="256"/>
      <c r="I109" s="256"/>
      <c r="J109" s="225"/>
      <c r="K109" s="225"/>
      <c r="L109" s="255"/>
      <c r="M109" s="261">
        <f>SUM(M111/1.19)</f>
        <v>2802.8235294117644</v>
      </c>
      <c r="N109" s="255" t="s">
        <v>131</v>
      </c>
      <c r="O109" s="255"/>
      <c r="P109" s="255"/>
      <c r="Q109" s="255"/>
    </row>
    <row r="110" spans="2:17" ht="15" customHeight="1" x14ac:dyDescent="0.25">
      <c r="B110" s="256"/>
      <c r="C110" s="256"/>
      <c r="D110" s="256"/>
      <c r="E110" s="256"/>
      <c r="F110" s="256"/>
      <c r="G110" s="256"/>
      <c r="H110" s="256"/>
      <c r="I110" s="256"/>
      <c r="J110" s="225"/>
      <c r="K110" s="225"/>
      <c r="L110" s="255"/>
      <c r="M110" s="259">
        <f>SUM(M109*0.19)</f>
        <v>532.53647058823526</v>
      </c>
      <c r="N110" s="255" t="s">
        <v>132</v>
      </c>
      <c r="O110" s="255"/>
      <c r="P110" s="255"/>
      <c r="Q110" s="255"/>
    </row>
    <row r="111" spans="2:17" ht="15" customHeight="1" x14ac:dyDescent="0.25">
      <c r="B111" s="256"/>
      <c r="C111" s="256"/>
      <c r="D111" s="256"/>
      <c r="E111" s="256"/>
      <c r="F111" s="256"/>
      <c r="G111" s="256"/>
      <c r="H111" s="256"/>
      <c r="I111" s="256"/>
      <c r="J111" s="225"/>
      <c r="K111" s="225"/>
      <c r="L111" s="255"/>
      <c r="M111" s="262">
        <f>SUM(M104:M108)</f>
        <v>3335.3599999999997</v>
      </c>
      <c r="N111" s="255" t="s">
        <v>133</v>
      </c>
      <c r="O111" s="255"/>
      <c r="P111" s="255"/>
      <c r="Q111" s="255"/>
    </row>
    <row r="112" spans="2:17" ht="15" customHeight="1" x14ac:dyDescent="0.25">
      <c r="B112" s="256"/>
      <c r="C112" s="256"/>
      <c r="D112" s="256"/>
      <c r="E112" s="256"/>
      <c r="F112" s="256"/>
      <c r="G112" s="256"/>
      <c r="H112" s="256"/>
      <c r="I112" s="256"/>
      <c r="J112" s="225"/>
      <c r="K112" s="225"/>
      <c r="L112" s="255"/>
      <c r="M112" s="262"/>
      <c r="N112" s="255"/>
      <c r="O112" s="255"/>
      <c r="P112" s="255"/>
      <c r="Q112" s="255"/>
    </row>
    <row r="113" spans="2:17" ht="15" customHeight="1" x14ac:dyDescent="0.25">
      <c r="B113" s="256"/>
      <c r="C113" s="256"/>
      <c r="D113" s="256"/>
      <c r="E113" s="256"/>
      <c r="F113" s="256"/>
      <c r="G113" s="256"/>
      <c r="H113" s="256"/>
      <c r="I113" s="256"/>
      <c r="J113" s="225"/>
      <c r="K113" s="225"/>
      <c r="L113" s="255"/>
      <c r="M113" s="263"/>
      <c r="N113" s="255"/>
      <c r="O113" s="255"/>
      <c r="P113" s="255"/>
      <c r="Q113" s="255"/>
    </row>
    <row r="114" spans="2:17" ht="15" customHeight="1" x14ac:dyDescent="0.25">
      <c r="B114" s="256"/>
      <c r="C114" s="256"/>
      <c r="D114" s="256"/>
      <c r="E114" s="256"/>
      <c r="F114" s="256"/>
      <c r="G114" s="256"/>
      <c r="H114" s="256"/>
      <c r="I114" s="256"/>
      <c r="J114" s="225"/>
      <c r="K114" s="225"/>
      <c r="L114" s="260" t="s">
        <v>134</v>
      </c>
      <c r="M114" s="262">
        <v>1200</v>
      </c>
      <c r="N114" s="255" t="s">
        <v>135</v>
      </c>
      <c r="O114" s="255"/>
      <c r="P114" s="255"/>
      <c r="Q114" s="255"/>
    </row>
    <row r="115" spans="2:17" ht="15" customHeight="1" x14ac:dyDescent="0.25">
      <c r="B115" s="256"/>
      <c r="C115" s="256"/>
      <c r="D115" s="256"/>
      <c r="E115" s="256"/>
      <c r="F115" s="256"/>
      <c r="G115" s="256"/>
      <c r="H115" s="256"/>
      <c r="I115" s="256"/>
      <c r="J115" s="225"/>
      <c r="K115" s="225"/>
      <c r="L115" s="255"/>
      <c r="M115" s="259"/>
      <c r="N115" s="255"/>
      <c r="O115" s="255"/>
      <c r="P115" s="255"/>
      <c r="Q115" s="255"/>
    </row>
    <row r="116" spans="2:17" ht="15" customHeight="1" x14ac:dyDescent="0.25">
      <c r="B116" s="256"/>
      <c r="C116" s="256"/>
      <c r="D116" s="256"/>
      <c r="E116" s="256"/>
      <c r="F116" s="256"/>
      <c r="G116" s="256"/>
      <c r="H116" s="256"/>
      <c r="I116" s="256"/>
      <c r="J116" s="225"/>
      <c r="K116" s="225"/>
      <c r="L116" s="260" t="s">
        <v>136</v>
      </c>
      <c r="M116" s="259">
        <f>SUM(M111-M114)</f>
        <v>2135.3599999999997</v>
      </c>
      <c r="N116" s="255" t="s">
        <v>135</v>
      </c>
      <c r="O116" s="255"/>
      <c r="P116" s="255"/>
      <c r="Q116" s="255"/>
    </row>
    <row r="117" spans="2:17" ht="15" customHeight="1" x14ac:dyDescent="0.25">
      <c r="B117" s="256"/>
      <c r="C117" s="256"/>
      <c r="D117" s="256"/>
      <c r="E117" s="256"/>
      <c r="F117" s="256"/>
      <c r="G117" s="256"/>
      <c r="H117" s="256"/>
      <c r="I117" s="256"/>
      <c r="J117" s="225"/>
      <c r="K117" s="225"/>
      <c r="L117" s="255"/>
      <c r="M117" s="259"/>
      <c r="N117" s="255"/>
      <c r="O117" s="255"/>
      <c r="P117" s="255"/>
      <c r="Q117" s="255"/>
    </row>
    <row r="118" spans="2:17" ht="15" customHeight="1" x14ac:dyDescent="0.25">
      <c r="B118" s="256"/>
      <c r="C118" s="256"/>
      <c r="D118" s="256"/>
      <c r="E118" s="256"/>
      <c r="F118" s="256"/>
      <c r="G118" s="256"/>
      <c r="H118" s="256"/>
      <c r="I118" s="256"/>
      <c r="J118" s="225"/>
      <c r="K118" s="225"/>
      <c r="L118" s="260" t="s">
        <v>137</v>
      </c>
      <c r="M118" s="261">
        <f>SUM(M116)</f>
        <v>2135.3599999999997</v>
      </c>
      <c r="N118" s="255" t="s">
        <v>138</v>
      </c>
      <c r="O118" s="255"/>
      <c r="P118" s="255"/>
      <c r="Q118" s="255"/>
    </row>
    <row r="119" spans="2:17" ht="15" customHeight="1" x14ac:dyDescent="0.25">
      <c r="B119" s="256"/>
      <c r="C119" s="256"/>
      <c r="D119" s="256"/>
      <c r="E119" s="256"/>
      <c r="F119" s="256"/>
      <c r="G119" s="256"/>
      <c r="H119" s="256"/>
      <c r="I119" s="256"/>
      <c r="J119" s="225"/>
      <c r="K119" s="225"/>
      <c r="L119" s="255"/>
      <c r="M119" s="255"/>
      <c r="N119" s="255"/>
      <c r="O119" s="255"/>
      <c r="P119" s="255"/>
      <c r="Q119" s="255"/>
    </row>
    <row r="120" spans="2:17" ht="15" customHeight="1" x14ac:dyDescent="0.25">
      <c r="B120" s="256"/>
      <c r="C120" s="256"/>
      <c r="D120" s="256"/>
      <c r="E120" s="256"/>
      <c r="F120" s="256"/>
      <c r="G120" s="256"/>
      <c r="H120" s="256"/>
      <c r="I120" s="256"/>
      <c r="J120" s="225"/>
      <c r="K120" s="225"/>
      <c r="L120" s="260" t="s">
        <v>139</v>
      </c>
      <c r="M120" s="259">
        <f>SUM(M111)/12</f>
        <v>277.94666666666666</v>
      </c>
      <c r="N120" s="255" t="s">
        <v>140</v>
      </c>
      <c r="O120" s="255"/>
      <c r="P120" s="255"/>
      <c r="Q120" s="255"/>
    </row>
  </sheetData>
  <sheetProtection selectLockedCells="1" selectUnlockedCells="1"/>
  <mergeCells count="25">
    <mergeCell ref="C84:Q84"/>
    <mergeCell ref="C87:Q87"/>
    <mergeCell ref="C27:D27"/>
    <mergeCell ref="H27:I27"/>
    <mergeCell ref="H28:I28"/>
    <mergeCell ref="C72:Q72"/>
    <mergeCell ref="C75:Q75"/>
    <mergeCell ref="C78:Q78"/>
    <mergeCell ref="C23:D23"/>
    <mergeCell ref="H23:I23"/>
    <mergeCell ref="C24:D24"/>
    <mergeCell ref="H24:I24"/>
    <mergeCell ref="M24:M26"/>
    <mergeCell ref="C25:D25"/>
    <mergeCell ref="H25:I25"/>
    <mergeCell ref="C26:D26"/>
    <mergeCell ref="H26:I26"/>
    <mergeCell ref="L5:Q5"/>
    <mergeCell ref="F9:I9"/>
    <mergeCell ref="C18:I18"/>
    <mergeCell ref="C20:D20"/>
    <mergeCell ref="G20:I20"/>
    <mergeCell ref="C22:D22"/>
    <mergeCell ref="E22:F22"/>
    <mergeCell ref="G22:I22"/>
  </mergeCells>
  <pageMargins left="0.15763888888888888" right="0.11805555555555555" top="0.51180555555555562" bottom="0.33125000000000004" header="0.27569444444444446" footer="5.5555555555555552E-2"/>
  <pageSetup paperSize="9" orientation="landscape" useFirstPageNumber="1" horizontalDpi="300" verticalDpi="300" r:id="rId1"/>
  <headerFooter alignWithMargins="0">
    <oddHeader>&amp;C&amp;"Times New Roman,Standard"&amp;12&amp;A</oddHeader>
    <oddFooter>&amp;C&amp;"Times New Roman,Standard"&amp;12Seite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24"/>
  <sheetViews>
    <sheetView workbookViewId="0">
      <selection activeCell="J13" sqref="J13"/>
    </sheetView>
  </sheetViews>
  <sheetFormatPr baseColWidth="10" defaultColWidth="11" defaultRowHeight="12.75" customHeight="1" x14ac:dyDescent="0.2"/>
  <sheetData>
    <row r="4" spans="1:3" ht="12.75" customHeight="1" x14ac:dyDescent="0.2">
      <c r="B4">
        <v>7500</v>
      </c>
    </row>
    <row r="5" spans="1:3" ht="12.75" customHeight="1" x14ac:dyDescent="0.2">
      <c r="A5">
        <v>1</v>
      </c>
      <c r="B5">
        <f t="shared" ref="B5:B24" si="0">B4-$B$4/20</f>
        <v>7125</v>
      </c>
      <c r="C5">
        <f t="shared" ref="C5:C23" si="1">B4*0.02</f>
        <v>150</v>
      </c>
    </row>
    <row r="6" spans="1:3" ht="12.75" customHeight="1" x14ac:dyDescent="0.2">
      <c r="A6">
        <v>2</v>
      </c>
      <c r="B6">
        <f t="shared" si="0"/>
        <v>6750</v>
      </c>
      <c r="C6">
        <f t="shared" si="1"/>
        <v>142.5</v>
      </c>
    </row>
    <row r="7" spans="1:3" ht="12.75" customHeight="1" x14ac:dyDescent="0.2">
      <c r="A7">
        <v>3</v>
      </c>
      <c r="B7">
        <f t="shared" si="0"/>
        <v>6375</v>
      </c>
      <c r="C7">
        <f t="shared" si="1"/>
        <v>135</v>
      </c>
    </row>
    <row r="8" spans="1:3" ht="12.75" customHeight="1" x14ac:dyDescent="0.2">
      <c r="A8">
        <v>4</v>
      </c>
      <c r="B8">
        <f t="shared" si="0"/>
        <v>6000</v>
      </c>
      <c r="C8">
        <f t="shared" si="1"/>
        <v>127.5</v>
      </c>
    </row>
    <row r="9" spans="1:3" ht="12.75" customHeight="1" x14ac:dyDescent="0.2">
      <c r="A9">
        <v>5</v>
      </c>
      <c r="B9">
        <f t="shared" si="0"/>
        <v>5625</v>
      </c>
      <c r="C9">
        <f t="shared" si="1"/>
        <v>120</v>
      </c>
    </row>
    <row r="10" spans="1:3" ht="12.75" customHeight="1" x14ac:dyDescent="0.2">
      <c r="A10">
        <v>6</v>
      </c>
      <c r="B10">
        <f t="shared" si="0"/>
        <v>5250</v>
      </c>
      <c r="C10">
        <f t="shared" si="1"/>
        <v>112.5</v>
      </c>
    </row>
    <row r="11" spans="1:3" ht="12.75" customHeight="1" x14ac:dyDescent="0.2">
      <c r="A11">
        <v>7</v>
      </c>
      <c r="B11">
        <f t="shared" si="0"/>
        <v>4875</v>
      </c>
      <c r="C11">
        <f t="shared" si="1"/>
        <v>105</v>
      </c>
    </row>
    <row r="12" spans="1:3" ht="12.75" customHeight="1" x14ac:dyDescent="0.2">
      <c r="A12">
        <v>8</v>
      </c>
      <c r="B12">
        <f t="shared" si="0"/>
        <v>4500</v>
      </c>
      <c r="C12">
        <f t="shared" si="1"/>
        <v>97.5</v>
      </c>
    </row>
    <row r="13" spans="1:3" ht="12.75" customHeight="1" x14ac:dyDescent="0.2">
      <c r="A13">
        <v>9</v>
      </c>
      <c r="B13">
        <f t="shared" si="0"/>
        <v>4125</v>
      </c>
      <c r="C13">
        <f t="shared" si="1"/>
        <v>90</v>
      </c>
    </row>
    <row r="14" spans="1:3" ht="12.75" customHeight="1" x14ac:dyDescent="0.2">
      <c r="A14">
        <v>10</v>
      </c>
      <c r="B14">
        <f t="shared" si="0"/>
        <v>3750</v>
      </c>
      <c r="C14">
        <f t="shared" si="1"/>
        <v>82.5</v>
      </c>
    </row>
    <row r="15" spans="1:3" ht="12.75" customHeight="1" x14ac:dyDescent="0.2">
      <c r="A15">
        <v>11</v>
      </c>
      <c r="B15">
        <f t="shared" si="0"/>
        <v>3375</v>
      </c>
      <c r="C15">
        <f t="shared" si="1"/>
        <v>75</v>
      </c>
    </row>
    <row r="16" spans="1:3" ht="12.75" customHeight="1" x14ac:dyDescent="0.2">
      <c r="A16">
        <v>12</v>
      </c>
      <c r="B16">
        <f t="shared" si="0"/>
        <v>3000</v>
      </c>
      <c r="C16">
        <f t="shared" si="1"/>
        <v>67.5</v>
      </c>
    </row>
    <row r="17" spans="1:5" ht="12.75" customHeight="1" x14ac:dyDescent="0.2">
      <c r="A17">
        <v>13</v>
      </c>
      <c r="B17">
        <f t="shared" si="0"/>
        <v>2625</v>
      </c>
      <c r="C17">
        <f t="shared" si="1"/>
        <v>60</v>
      </c>
    </row>
    <row r="18" spans="1:5" ht="12.75" customHeight="1" x14ac:dyDescent="0.2">
      <c r="A18">
        <v>14</v>
      </c>
      <c r="B18">
        <f t="shared" si="0"/>
        <v>2250</v>
      </c>
      <c r="C18">
        <f t="shared" si="1"/>
        <v>52.5</v>
      </c>
    </row>
    <row r="19" spans="1:5" ht="12.75" customHeight="1" x14ac:dyDescent="0.2">
      <c r="A19">
        <v>15</v>
      </c>
      <c r="B19">
        <f t="shared" si="0"/>
        <v>1875</v>
      </c>
      <c r="C19">
        <f t="shared" si="1"/>
        <v>45</v>
      </c>
    </row>
    <row r="20" spans="1:5" ht="12.75" customHeight="1" x14ac:dyDescent="0.2">
      <c r="A20">
        <v>16</v>
      </c>
      <c r="B20">
        <f t="shared" si="0"/>
        <v>1500</v>
      </c>
      <c r="C20">
        <f t="shared" si="1"/>
        <v>37.5</v>
      </c>
    </row>
    <row r="21" spans="1:5" ht="12.75" customHeight="1" x14ac:dyDescent="0.2">
      <c r="A21">
        <v>17</v>
      </c>
      <c r="B21">
        <f t="shared" si="0"/>
        <v>1125</v>
      </c>
      <c r="C21">
        <f t="shared" si="1"/>
        <v>30</v>
      </c>
    </row>
    <row r="22" spans="1:5" ht="12.75" customHeight="1" x14ac:dyDescent="0.2">
      <c r="A22">
        <v>18</v>
      </c>
      <c r="B22">
        <f t="shared" si="0"/>
        <v>750</v>
      </c>
      <c r="C22">
        <f t="shared" si="1"/>
        <v>22.5</v>
      </c>
    </row>
    <row r="23" spans="1:5" ht="12.75" customHeight="1" x14ac:dyDescent="0.2">
      <c r="A23">
        <v>19</v>
      </c>
      <c r="B23">
        <f t="shared" si="0"/>
        <v>375</v>
      </c>
      <c r="C23">
        <f t="shared" si="1"/>
        <v>15</v>
      </c>
    </row>
    <row r="24" spans="1:5" ht="12.75" customHeight="1" x14ac:dyDescent="0.2">
      <c r="A24">
        <v>20</v>
      </c>
      <c r="B24">
        <f t="shared" si="0"/>
        <v>0</v>
      </c>
      <c r="C24">
        <f>SUM(C5:C23)</f>
        <v>1567.5</v>
      </c>
      <c r="D24">
        <f>C24+B4</f>
        <v>9067.5</v>
      </c>
      <c r="E24">
        <f>D24/20</f>
        <v>453.375</v>
      </c>
    </row>
  </sheetData>
  <sheetProtection selectLockedCells="1" selectUnlockedCells="1"/>
  <pageMargins left="0.7" right="0.7" top="0.78749999999999998" bottom="0.78749999999999998"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dc:creator>
  <cp:lastModifiedBy>Claus</cp:lastModifiedBy>
  <cp:lastPrinted>2022-05-08T11:17:18Z</cp:lastPrinted>
  <dcterms:created xsi:type="dcterms:W3CDTF">2022-05-07T08:01:45Z</dcterms:created>
  <dcterms:modified xsi:type="dcterms:W3CDTF">2022-07-30T07:41:53Z</dcterms:modified>
</cp:coreProperties>
</file>