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225"/>
  <workbookPr/>
  <mc:AlternateContent xmlns:mc="http://schemas.openxmlformats.org/markup-compatibility/2006">
    <mc:Choice Requires="x15">
      <x15ac:absPath xmlns:x15ac="http://schemas.microsoft.com/office/spreadsheetml/2010/11/ac" url="E:\Privat\Gemeinde\Wärmenetz\"/>
    </mc:Choice>
  </mc:AlternateContent>
  <xr:revisionPtr revIDLastSave="0" documentId="8_{060350DB-F489-489E-B796-11E437DAFD9A}" xr6:coauthVersionLast="47" xr6:coauthVersionMax="47" xr10:uidLastSave="{00000000-0000-0000-0000-000000000000}"/>
  <bookViews>
    <workbookView xWindow="-120" yWindow="-120" windowWidth="20730" windowHeight="11160" tabRatio="500"/>
  </bookViews>
  <sheets>
    <sheet name="Tabelle1" sheetId="1" r:id="rId1"/>
    <sheet name="Tabelle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0" i="1" l="1"/>
  <c r="E12" i="1"/>
  <c r="L12" i="1" s="1"/>
  <c r="L14" i="1"/>
  <c r="L15" i="1"/>
  <c r="E15" i="1"/>
  <c r="E16" i="1"/>
  <c r="E18" i="1"/>
  <c r="E53" i="1"/>
  <c r="G26" i="1"/>
  <c r="G27" i="1"/>
  <c r="G28" i="1"/>
  <c r="G29" i="1"/>
  <c r="G30" i="1"/>
  <c r="G31" i="1"/>
  <c r="E43" i="1"/>
  <c r="E46" i="1" s="1"/>
  <c r="L43" i="1"/>
  <c r="L52" i="1"/>
  <c r="C62" i="1"/>
  <c r="B5" i="2"/>
  <c r="B6" i="2" s="1"/>
  <c r="C5" i="2"/>
  <c r="B7" i="2" l="1"/>
  <c r="C7" i="2"/>
  <c r="L62" i="1"/>
  <c r="L18" i="1"/>
  <c r="L53" i="1" s="1"/>
  <c r="L59" i="1" s="1"/>
  <c r="L61" i="1" s="1"/>
  <c r="L63" i="1" s="1"/>
  <c r="E49" i="1"/>
  <c r="E54" i="1" s="1"/>
  <c r="E59" i="1" s="1"/>
  <c r="C6" i="2"/>
  <c r="C61" i="1" l="1"/>
  <c r="C63" i="1" s="1"/>
  <c r="L65" i="1"/>
  <c r="C8" i="2"/>
  <c r="B8" i="2"/>
  <c r="B9" i="2" l="1"/>
  <c r="C9" i="2"/>
  <c r="B10" i="2" l="1"/>
  <c r="C10" i="2"/>
  <c r="B11" i="2" l="1"/>
  <c r="C11" i="2"/>
  <c r="C12" i="2" l="1"/>
  <c r="B12" i="2"/>
  <c r="B13" i="2" l="1"/>
  <c r="C13" i="2"/>
  <c r="C14" i="2" l="1"/>
  <c r="B14" i="2"/>
  <c r="B15" i="2" l="1"/>
  <c r="C15" i="2"/>
  <c r="B16" i="2" l="1"/>
  <c r="C16" i="2"/>
  <c r="B17" i="2" l="1"/>
  <c r="C17" i="2"/>
  <c r="C18" i="2" l="1"/>
  <c r="B18" i="2"/>
  <c r="B19" i="2" l="1"/>
  <c r="C19" i="2"/>
  <c r="B20" i="2" l="1"/>
  <c r="C20" i="2"/>
  <c r="B21" i="2" l="1"/>
  <c r="C21" i="2"/>
  <c r="C22" i="2" l="1"/>
  <c r="B22" i="2"/>
  <c r="C23" i="2" l="1"/>
  <c r="C24" i="2" s="1"/>
  <c r="D24" i="2" s="1"/>
  <c r="E24" i="2" s="1"/>
  <c r="B23" i="2"/>
  <c r="B24" i="2" s="1"/>
</calcChain>
</file>

<file path=xl/sharedStrings.xml><?xml version="1.0" encoding="utf-8"?>
<sst xmlns="http://schemas.openxmlformats.org/spreadsheetml/2006/main" count="148" uniqueCount="116">
  <si>
    <t>1.</t>
  </si>
  <si>
    <t>Investition in eigene Heiztechnik</t>
  </si>
  <si>
    <t xml:space="preserve">1. </t>
  </si>
  <si>
    <t>Flächenthermie + Wärmepumpe mit Warmwasserbereitung</t>
  </si>
  <si>
    <t>Keine eigene Heizungsanlage mehr erforderlich !</t>
  </si>
  <si>
    <t>Erzeugung durch Wärmepumpe</t>
  </si>
  <si>
    <t>kWh/Jahr</t>
  </si>
  <si>
    <t>Jährliche Abrechnung gemäß geeichtem Wärmemengenzähler</t>
  </si>
  <si>
    <t>Jahresarbeitszahl</t>
  </si>
  <si>
    <t>Verluste</t>
  </si>
  <si>
    <t>JAZ</t>
  </si>
  <si>
    <t>Preis pro kWH für 10 Jahre konstant ab Vertragsabschluss</t>
  </si>
  <si>
    <t>Nutzwärme nach Verlusten</t>
  </si>
  <si>
    <t xml:space="preserve">kWh/Jahr  </t>
  </si>
  <si>
    <t>kWh/Jahr Wärmelieferung für Heizung &amp; Warmwasser</t>
  </si>
  <si>
    <t>Strombezug für Wärmepumpe</t>
  </si>
  <si>
    <t>kWh</t>
  </si>
  <si>
    <t>Tarif – Arbeitspreis netto</t>
  </si>
  <si>
    <t>ct/kwh</t>
  </si>
  <si>
    <t>Preis für 10 Jahre ?</t>
  </si>
  <si>
    <t>ct/kWh</t>
  </si>
  <si>
    <t>Wärmepreis netto</t>
  </si>
  <si>
    <t>zzgl Mwst</t>
  </si>
  <si>
    <t xml:space="preserve">Cent/kWh zzgl. MwSt. </t>
  </si>
  <si>
    <t>Tarif – Arbeitspreis brutto</t>
  </si>
  <si>
    <t>Cent/kWh</t>
  </si>
  <si>
    <t>einschließlich 19 % MwSt.</t>
  </si>
  <si>
    <t>Cent/kWh Wärmepreis brutto</t>
  </si>
  <si>
    <t>Tarif - Grundpreis</t>
  </si>
  <si>
    <t>€/Jahr</t>
  </si>
  <si>
    <t>Brennstoffkosten</t>
  </si>
  <si>
    <t xml:space="preserve">Wärmebezugskosten  </t>
  </si>
  <si>
    <t xml:space="preserve">2. </t>
  </si>
  <si>
    <r>
      <rPr>
        <b/>
        <sz val="11"/>
        <color indexed="8"/>
        <rFont val="Calibri"/>
        <family val="2"/>
      </rPr>
      <t>Preis für CO</t>
    </r>
    <r>
      <rPr>
        <b/>
        <vertAlign val="subscript"/>
        <sz val="11"/>
        <color indexed="8"/>
        <rFont val="Calibri"/>
        <family val="2"/>
      </rPr>
      <t xml:space="preserve">2- </t>
    </r>
    <r>
      <rPr>
        <b/>
        <sz val="11"/>
        <color indexed="8"/>
        <rFont val="Calibri"/>
        <family val="2"/>
      </rPr>
      <t>Immission</t>
    </r>
    <r>
      <rPr>
        <b/>
        <vertAlign val="subscript"/>
        <sz val="11"/>
        <color indexed="8"/>
        <rFont val="Calibri"/>
        <family val="2"/>
      </rPr>
      <t xml:space="preserve"> </t>
    </r>
    <r>
      <rPr>
        <b/>
        <sz val="11"/>
        <color indexed="8"/>
        <rFont val="Calibri"/>
        <family val="2"/>
      </rPr>
      <t>ab 2021 (Stichwort CO</t>
    </r>
    <r>
      <rPr>
        <b/>
        <vertAlign val="sub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>- Steuer)</t>
    </r>
  </si>
  <si>
    <t>2.</t>
  </si>
  <si>
    <t>Preis für CO2- Immission ab 2021 (Stichwort CO2- Steuer)</t>
  </si>
  <si>
    <t>Quelle: https://www.bundesregierung.de/breg-de/themen/klimaschutz/nationaler-emissionshandel-1684508</t>
  </si>
  <si>
    <t xml:space="preserve"> </t>
  </si>
  <si>
    <t>CO2 Steuer auf Strom soll durch Reduzierung der EEG-Abgabe auf Strom kompensiert werden</t>
  </si>
  <si>
    <r>
      <rPr>
        <sz val="10"/>
        <color indexed="8"/>
        <rFont val="Calibri"/>
        <family val="2"/>
      </rPr>
      <t>CO</t>
    </r>
    <r>
      <rPr>
        <vertAlign val="subscript"/>
        <sz val="10"/>
        <color indexed="8"/>
        <rFont val="Calibri"/>
        <family val="2"/>
      </rPr>
      <t>2</t>
    </r>
    <r>
      <rPr>
        <sz val="10"/>
        <color indexed="8"/>
        <rFont val="Calibri"/>
        <family val="2"/>
      </rPr>
      <t xml:space="preserve"> - Immissionen bezogen
auf Stromeinsatz </t>
    </r>
  </si>
  <si>
    <t>kg/kWh</t>
  </si>
  <si>
    <t>Brennstoffmenge</t>
  </si>
  <si>
    <t>Jahr</t>
  </si>
  <si>
    <r>
      <rPr>
        <sz val="10"/>
        <color indexed="8"/>
        <rFont val="Calibri"/>
        <family val="2"/>
      </rPr>
      <t>CO</t>
    </r>
    <r>
      <rPr>
        <vertAlign val="subscript"/>
        <sz val="10"/>
        <color indexed="8"/>
        <rFont val="Calibri"/>
        <family val="2"/>
      </rPr>
      <t>2</t>
    </r>
    <r>
      <rPr>
        <sz val="10"/>
        <color indexed="8"/>
        <rFont val="Calibri"/>
        <family val="2"/>
      </rPr>
      <t xml:space="preserve"> Preis pro Tonne</t>
    </r>
  </si>
  <si>
    <r>
      <rPr>
        <sz val="10"/>
        <color indexed="8"/>
        <rFont val="Calibri"/>
        <family val="2"/>
      </rPr>
      <t>CO</t>
    </r>
    <r>
      <rPr>
        <vertAlign val="subscript"/>
        <sz val="10"/>
        <color indexed="8"/>
        <rFont val="Calibri"/>
        <family val="2"/>
      </rPr>
      <t xml:space="preserve">2 </t>
    </r>
    <r>
      <rPr>
        <sz val="10"/>
        <color indexed="8"/>
        <rFont val="Calibri"/>
        <family val="2"/>
      </rPr>
      <t>Preis pro Jahr</t>
    </r>
  </si>
  <si>
    <r>
      <rPr>
        <sz val="10"/>
        <color indexed="8"/>
        <rFont val="Calibri"/>
        <family val="2"/>
      </rPr>
      <t>CO</t>
    </r>
    <r>
      <rPr>
        <vertAlign val="subscript"/>
        <sz val="10"/>
        <color indexed="8"/>
        <rFont val="Calibri"/>
        <family val="2"/>
      </rPr>
      <t>2</t>
    </r>
    <r>
      <rPr>
        <sz val="10"/>
        <color indexed="8"/>
        <rFont val="Calibri"/>
        <family val="2"/>
      </rPr>
      <t xml:space="preserve"> - Preis 2021*</t>
    </r>
  </si>
  <si>
    <t>€/t</t>
  </si>
  <si>
    <r>
      <rPr>
        <sz val="10"/>
        <color indexed="8"/>
        <rFont val="Calibri"/>
        <family val="2"/>
      </rPr>
      <t>CO</t>
    </r>
    <r>
      <rPr>
        <vertAlign val="subscript"/>
        <sz val="10"/>
        <color indexed="8"/>
        <rFont val="Calibri"/>
        <family val="2"/>
      </rPr>
      <t>2</t>
    </r>
    <r>
      <rPr>
        <sz val="10"/>
        <color indexed="8"/>
        <rFont val="Calibri"/>
        <family val="2"/>
      </rPr>
      <t xml:space="preserve"> - Preis 2022*</t>
    </r>
  </si>
  <si>
    <r>
      <rPr>
        <sz val="10"/>
        <color indexed="8"/>
        <rFont val="Calibri"/>
        <family val="2"/>
      </rPr>
      <t>CO</t>
    </r>
    <r>
      <rPr>
        <vertAlign val="subscript"/>
        <sz val="10"/>
        <color indexed="8"/>
        <rFont val="Calibri"/>
        <family val="2"/>
      </rPr>
      <t>2</t>
    </r>
    <r>
      <rPr>
        <sz val="10"/>
        <color indexed="8"/>
        <rFont val="Calibri"/>
        <family val="2"/>
      </rPr>
      <t xml:space="preserve"> - Preis 2023*</t>
    </r>
  </si>
  <si>
    <r>
      <rPr>
        <sz val="10"/>
        <color indexed="8"/>
        <rFont val="Calibri"/>
        <family val="2"/>
      </rPr>
      <t>CO</t>
    </r>
    <r>
      <rPr>
        <vertAlign val="subscript"/>
        <sz val="10"/>
        <color indexed="8"/>
        <rFont val="Calibri"/>
        <family val="2"/>
      </rPr>
      <t>2</t>
    </r>
    <r>
      <rPr>
        <sz val="10"/>
        <color indexed="8"/>
        <rFont val="Calibri"/>
        <family val="2"/>
      </rPr>
      <t xml:space="preserve"> - Preis 2024*</t>
    </r>
  </si>
  <si>
    <r>
      <rPr>
        <sz val="10"/>
        <color indexed="8"/>
        <rFont val="Calibri"/>
        <family val="2"/>
      </rPr>
      <t>CO</t>
    </r>
    <r>
      <rPr>
        <vertAlign val="subscript"/>
        <sz val="10"/>
        <color indexed="8"/>
        <rFont val="Calibri"/>
        <family val="2"/>
      </rPr>
      <t>2</t>
    </r>
    <r>
      <rPr>
        <sz val="10"/>
        <color indexed="8"/>
        <rFont val="Calibri"/>
        <family val="2"/>
      </rPr>
      <t xml:space="preserve"> - Preis 2025*</t>
    </r>
  </si>
  <si>
    <r>
      <rPr>
        <sz val="10"/>
        <color indexed="8"/>
        <rFont val="Calibri"/>
        <family val="2"/>
      </rPr>
      <t>CO</t>
    </r>
    <r>
      <rPr>
        <vertAlign val="subscript"/>
        <sz val="10"/>
        <color indexed="8"/>
        <rFont val="Calibri"/>
        <family val="2"/>
      </rPr>
      <t>2</t>
    </r>
    <r>
      <rPr>
        <sz val="10"/>
        <color indexed="8"/>
        <rFont val="Calibri"/>
        <family val="2"/>
      </rPr>
      <t xml:space="preserve"> - Preis  ab 2026*</t>
    </r>
  </si>
  <si>
    <r>
      <rPr>
        <i/>
        <sz val="10"/>
        <color indexed="8"/>
        <rFont val="Calibri"/>
        <family val="2"/>
      </rPr>
      <t>Der CO</t>
    </r>
    <r>
      <rPr>
        <i/>
        <vertAlign val="subscript"/>
        <sz val="10"/>
        <color indexed="8"/>
        <rFont val="Calibri"/>
        <family val="2"/>
      </rPr>
      <t>2</t>
    </r>
    <r>
      <rPr>
        <i/>
        <sz val="10"/>
        <color indexed="8"/>
        <rFont val="Calibri"/>
        <family val="2"/>
      </rPr>
      <t xml:space="preserve"> Preis von 2026 ist unten bei den Kostenzusammenstellung berücksichtigt</t>
    </r>
  </si>
  <si>
    <t>3.</t>
  </si>
  <si>
    <t>Investition für den Bau einer Erdwärmeheizung</t>
  </si>
  <si>
    <t>Investitionen bei Anschluss an die Nahwärmeversorgung</t>
  </si>
  <si>
    <t>Wärmepumpe, Flächen- thermie incl. Erdarbeiten, Lüftungsanlage kompl. geliefert und montiert</t>
  </si>
  <si>
    <t>€ Anschlussgebühr für den Fernwärmeanschluss</t>
  </si>
  <si>
    <t>€ Übergabestation wird kostenfrei geliefert + angeschlossen</t>
  </si>
  <si>
    <t>€ Heizungsanlage wird  ohne Berechnung angeschlossen</t>
  </si>
  <si>
    <t>€ für Zubehör und Montage</t>
  </si>
  <si>
    <t>Zuschuss</t>
  </si>
  <si>
    <t>€ für die jährliche Wartung</t>
  </si>
  <si>
    <t>€</t>
  </si>
  <si>
    <t>Summe</t>
  </si>
  <si>
    <t>4.</t>
  </si>
  <si>
    <t>Finanzierung für die Ersatzinvestition</t>
  </si>
  <si>
    <t>Finanzierung Investitionen</t>
  </si>
  <si>
    <t>zu finanzierende Summe</t>
  </si>
  <si>
    <t xml:space="preserve">Laufzeit </t>
  </si>
  <si>
    <t>Jahre, dann wieder Ersatzbeschaffung</t>
  </si>
  <si>
    <t>Zins</t>
  </si>
  <si>
    <t>Mittlerer Marktzins</t>
  </si>
  <si>
    <t>Jahreskosten</t>
  </si>
  <si>
    <t>€/Jahr für die Heizungsanlage</t>
  </si>
  <si>
    <t>5.</t>
  </si>
  <si>
    <t>Zusammenstellung der realen jährlichen Kosten</t>
  </si>
  <si>
    <r>
      <rPr>
        <sz val="10"/>
        <rFont val="Calibri"/>
        <family val="2"/>
      </rPr>
      <t>CO</t>
    </r>
    <r>
      <rPr>
        <vertAlign val="subscript"/>
        <sz val="10"/>
        <rFont val="Calibri"/>
        <family val="2"/>
      </rPr>
      <t>2</t>
    </r>
    <r>
      <rPr>
        <sz val="10"/>
        <rFont val="Calibri"/>
        <family val="2"/>
      </rPr>
      <t xml:space="preserve"> – Emissionen ab 2026</t>
    </r>
  </si>
  <si>
    <r>
      <rPr>
        <sz val="10"/>
        <rFont val="Calibri"/>
        <family val="2"/>
      </rPr>
      <t>€/Jahr Co</t>
    </r>
    <r>
      <rPr>
        <vertAlign val="subscript"/>
        <sz val="10"/>
        <rFont val="Calibri"/>
        <family val="2"/>
      </rPr>
      <t>2</t>
    </r>
    <r>
      <rPr>
        <sz val="10"/>
        <rFont val="Calibri"/>
        <family val="2"/>
      </rPr>
      <t xml:space="preserve"> Preis in 2026 </t>
    </r>
  </si>
  <si>
    <t>€/Jahr   kein C02 Zuschlag für Wärme aus Biogas</t>
  </si>
  <si>
    <t>Wärmepumpenstrom</t>
  </si>
  <si>
    <t>Wärmebezugskosten</t>
  </si>
  <si>
    <t>jährliche Kosten Heizgerät</t>
  </si>
  <si>
    <t>€/Jahr Investition</t>
  </si>
  <si>
    <t xml:space="preserve">Jahresgrundgebühr </t>
  </si>
  <si>
    <t>Schornsteinfeger</t>
  </si>
  <si>
    <t xml:space="preserve">€/Jahr </t>
  </si>
  <si>
    <r>
      <rPr>
        <sz val="10"/>
        <rFont val="Calibri"/>
        <family val="2"/>
      </rPr>
      <t xml:space="preserve">Dafür </t>
    </r>
    <r>
      <rPr>
        <b/>
        <u/>
        <sz val="10"/>
        <rFont val="Calibri"/>
        <family val="2"/>
      </rPr>
      <t>keine</t>
    </r>
    <r>
      <rPr>
        <sz val="10"/>
        <rFont val="Calibri"/>
        <family val="2"/>
      </rPr>
      <t xml:space="preserve"> einmaligen Anschlusskosten, </t>
    </r>
    <r>
      <rPr>
        <b/>
        <u/>
        <sz val="10"/>
        <rFont val="Calibri"/>
        <family val="2"/>
      </rPr>
      <t>keine</t>
    </r>
  </si>
  <si>
    <t>Wartung</t>
  </si>
  <si>
    <r>
      <rPr>
        <sz val="10"/>
        <rFont val="Calibri"/>
        <family val="2"/>
      </rPr>
      <t xml:space="preserve">Schornsteinfegerkosten, </t>
    </r>
    <r>
      <rPr>
        <b/>
        <u/>
        <sz val="10"/>
        <rFont val="Calibri"/>
        <family val="2"/>
      </rPr>
      <t>keine</t>
    </r>
    <r>
      <rPr>
        <sz val="10"/>
        <rFont val="Calibri"/>
        <family val="2"/>
      </rPr>
      <t xml:space="preserve"> Wartungskosten,</t>
    </r>
  </si>
  <si>
    <t>Reparatur und Wartung</t>
  </si>
  <si>
    <t>€/Jahr (im Mittel der Jahre angenommen)</t>
  </si>
  <si>
    <r>
      <rPr>
        <b/>
        <u/>
        <sz val="10"/>
        <rFont val="Calibri"/>
        <family val="2"/>
      </rPr>
      <t>keine</t>
    </r>
    <r>
      <rPr>
        <sz val="10"/>
        <rFont val="Calibri"/>
        <family val="2"/>
      </rPr>
      <t xml:space="preserve"> Reparaturkosten</t>
    </r>
  </si>
  <si>
    <t>Stromkosten Therme</t>
  </si>
  <si>
    <t>Stromverbrauch hocheffiziente Umwälzpumpe</t>
  </si>
  <si>
    <t>€/Jahr Jahreskosten</t>
  </si>
  <si>
    <t>Jahreskosten für  Fernwärme</t>
  </si>
  <si>
    <t>€ Gesamtkosten je Jahr geteilt durch Wärmemenge von</t>
  </si>
  <si>
    <t>kWh/Jahr gergibt einen durchschnittlichen Preis von</t>
  </si>
  <si>
    <t>kWh/Jahr ergibt einen  durchschnittlichen Preis von</t>
  </si>
  <si>
    <t>Cent je kWh im Durchschnitt inclusive aller Kosten</t>
  </si>
  <si>
    <t>€ / Jahr Vorteil Fernwärme ab sofort</t>
  </si>
  <si>
    <t>Man bedenke:</t>
  </si>
  <si>
    <t xml:space="preserve">Die Wärmepumpe vermag wirtschaftlich Temperaturen bis rund 35 °C zu erzeugen. D.h. </t>
  </si>
  <si>
    <t xml:space="preserve">Warmwasser für Bad und Küche müssen elektrisch erhitzt werden. Daher ist es stark </t>
  </si>
  <si>
    <t xml:space="preserve">vom Nutzerverhalten abhängig, wie viel elektrische Energie pro kWh verbrauchter </t>
  </si>
  <si>
    <t>Wärme aufgewendet werden muss. Das Verhältnis zwischen erzeugten kWh Wärme und</t>
  </si>
  <si>
    <t xml:space="preserve">verbrauchten kWh Strom für die Erzeugung der Wärme (Heizung und Warmwasser), </t>
  </si>
  <si>
    <t xml:space="preserve">wird mit der sogenannten Jahresarbeitszahl (JAZ) ausgedrückt. Um einen Zuschuss von </t>
  </si>
  <si>
    <t>BaFa zu bekommen, muss die JAZ ab 2020  mindestens 4,5 betragen. Um das überhaupt</t>
  </si>
  <si>
    <t>erreichen zu können, muss eine sehr hocheffiziente Wärmepumpe angeschafft werden.</t>
  </si>
  <si>
    <t>Neubau im Bebauungsplan der Gemeinde Holtsee</t>
  </si>
  <si>
    <t>Anschluss an Nahwärmeversorgung Dujos Holtsee</t>
  </si>
  <si>
    <t>Bei Fragen zu diesen Kostenrechner können Sie mich gerne Kontaktieren:</t>
  </si>
  <si>
    <t>Jan Joost; 01622145159; jan_joost@gmx.de</t>
  </si>
  <si>
    <t>Derzeit also kein kostenvorteil mit Biogaswärme (also Preisreduktion??)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</si>
</sst>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6" formatCode="* #,##0.00&quot; € &quot;;\-* #,##0.00&quot; € &quot;;* \-#&quot; € &quot;;@\ "/>
  </numFmts>
  <fonts count="39" x14ac:knownFonts="1">
    <font>
      <sz val="10"/>
      <name val="Arial"/>
      <family val="2"/>
    </font>
    <font>
      <sz val="10"/>
      <name val="Arial"/>
    </font>
    <font>
      <sz val="10"/>
      <color indexed="9"/>
      <name val="Arial"/>
      <family val="2"/>
    </font>
    <font>
      <b/>
      <sz val="10"/>
      <color indexed="8"/>
      <name val="Arial"/>
      <family val="2"/>
    </font>
    <font>
      <sz val="10"/>
      <color indexed="16"/>
      <name val="Arial"/>
      <family val="2"/>
    </font>
    <font>
      <b/>
      <sz val="10"/>
      <color indexed="9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sz val="18"/>
      <color indexed="8"/>
      <name val="Arial"/>
      <family val="2"/>
    </font>
    <font>
      <sz val="12"/>
      <color indexed="8"/>
      <name val="Arial"/>
      <family val="2"/>
    </font>
    <font>
      <b/>
      <sz val="24"/>
      <color indexed="8"/>
      <name val="Arial"/>
      <family val="2"/>
    </font>
    <font>
      <sz val="10"/>
      <color indexed="19"/>
      <name val="Arial"/>
      <family val="2"/>
    </font>
    <font>
      <sz val="10"/>
      <color indexed="63"/>
      <name val="Arial"/>
      <family val="2"/>
    </font>
    <font>
      <sz val="10"/>
      <name val="Calibri"/>
      <family val="2"/>
    </font>
    <font>
      <b/>
      <sz val="18"/>
      <name val="Calibri"/>
      <family val="2"/>
    </font>
    <font>
      <b/>
      <sz val="11"/>
      <color indexed="8"/>
      <name val="Calibri"/>
      <family val="2"/>
    </font>
    <font>
      <b/>
      <sz val="10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i/>
      <sz val="10"/>
      <name val="Calibri"/>
      <family val="2"/>
    </font>
    <font>
      <b/>
      <sz val="22"/>
      <name val="Calibri"/>
      <family val="2"/>
    </font>
    <font>
      <sz val="10"/>
      <color indexed="8"/>
      <name val="Calibri"/>
      <family val="2"/>
    </font>
    <font>
      <i/>
      <sz val="11"/>
      <name val="Calibri"/>
      <family val="2"/>
    </font>
    <font>
      <sz val="11"/>
      <color indexed="10"/>
      <name val="Calibri"/>
      <family val="2"/>
    </font>
    <font>
      <b/>
      <vertAlign val="subscript"/>
      <sz val="11"/>
      <color indexed="8"/>
      <name val="Calibri"/>
      <family val="2"/>
    </font>
    <font>
      <i/>
      <sz val="10"/>
      <color indexed="8"/>
      <name val="Calibri"/>
      <family val="2"/>
    </font>
    <font>
      <sz val="11"/>
      <color indexed="8"/>
      <name val="Calibri"/>
      <family val="2"/>
    </font>
    <font>
      <sz val="9"/>
      <color indexed="8"/>
      <name val="Calibri"/>
      <family val="2"/>
    </font>
    <font>
      <vertAlign val="subscript"/>
      <sz val="10"/>
      <color indexed="8"/>
      <name val="Calibri"/>
      <family val="2"/>
    </font>
    <font>
      <i/>
      <sz val="11"/>
      <color indexed="8"/>
      <name val="Calibri"/>
      <family val="2"/>
    </font>
    <font>
      <i/>
      <sz val="9"/>
      <color indexed="8"/>
      <name val="Calibri"/>
      <family val="2"/>
    </font>
    <font>
      <i/>
      <vertAlign val="subscript"/>
      <sz val="10"/>
      <color indexed="8"/>
      <name val="Calibri"/>
      <family val="2"/>
    </font>
    <font>
      <u/>
      <sz val="11"/>
      <name val="Calibri"/>
      <family val="2"/>
    </font>
    <font>
      <i/>
      <sz val="10"/>
      <color indexed="55"/>
      <name val="Calibri"/>
      <family val="2"/>
    </font>
    <font>
      <vertAlign val="subscript"/>
      <sz val="10"/>
      <name val="Calibri"/>
      <family val="2"/>
    </font>
    <font>
      <b/>
      <u/>
      <sz val="10"/>
      <name val="Calibri"/>
      <family val="2"/>
    </font>
    <font>
      <sz val="16"/>
      <name val="Calibri"/>
      <family val="2"/>
    </font>
    <font>
      <sz val="10"/>
      <name val="Arial"/>
      <family val="2"/>
    </font>
    <font>
      <b/>
      <sz val="10"/>
      <color indexed="10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indexed="8"/>
        <bgColor indexed="58"/>
      </patternFill>
    </fill>
    <fill>
      <patternFill patternType="solid">
        <fgColor indexed="23"/>
        <bgColor indexed="54"/>
      </patternFill>
    </fill>
    <fill>
      <patternFill patternType="solid">
        <fgColor indexed="22"/>
        <bgColor indexed="31"/>
      </patternFill>
    </fill>
    <fill>
      <patternFill patternType="solid">
        <fgColor indexed="45"/>
        <bgColor indexed="47"/>
      </patternFill>
    </fill>
    <fill>
      <patternFill patternType="solid">
        <fgColor indexed="16"/>
        <bgColor indexed="10"/>
      </patternFill>
    </fill>
    <fill>
      <patternFill patternType="solid">
        <fgColor indexed="42"/>
        <bgColor indexed="27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indexed="47"/>
        <bgColor indexed="45"/>
      </patternFill>
    </fill>
    <fill>
      <patternFill patternType="solid">
        <fgColor indexed="43"/>
        <bgColor indexed="26"/>
      </patternFill>
    </fill>
    <fill>
      <patternFill patternType="solid">
        <fgColor indexed="31"/>
        <bgColor indexed="22"/>
      </patternFill>
    </fill>
  </fills>
  <borders count="3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/>
      <bottom/>
      <diagonal/>
    </border>
    <border>
      <left style="thick">
        <color indexed="8"/>
      </left>
      <right/>
      <top style="thick">
        <color indexed="8"/>
      </top>
      <bottom style="thin">
        <color indexed="8"/>
      </bottom>
      <diagonal/>
    </border>
    <border>
      <left/>
      <right/>
      <top style="thick">
        <color indexed="8"/>
      </top>
      <bottom style="thin">
        <color indexed="8"/>
      </bottom>
      <diagonal/>
    </border>
    <border>
      <left style="medium">
        <color indexed="8"/>
      </left>
      <right/>
      <top style="thick">
        <color indexed="8"/>
      </top>
      <bottom style="thin">
        <color indexed="8"/>
      </bottom>
      <diagonal/>
    </border>
    <border>
      <left/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/>
      <top/>
      <bottom/>
      <diagonal/>
    </border>
    <border>
      <left/>
      <right style="thick">
        <color indexed="8"/>
      </right>
      <top/>
      <bottom/>
      <diagonal/>
    </border>
    <border>
      <left style="thick">
        <color indexed="8"/>
      </left>
      <right/>
      <top/>
      <bottom style="thick">
        <color indexed="8"/>
      </bottom>
      <diagonal/>
    </border>
    <border>
      <left/>
      <right/>
      <top/>
      <bottom style="thick">
        <color indexed="8"/>
      </bottom>
      <diagonal/>
    </border>
    <border>
      <left/>
      <right style="thick">
        <color indexed="8"/>
      </right>
      <top/>
      <bottom style="thick">
        <color indexed="8"/>
      </bottom>
      <diagonal/>
    </border>
    <border>
      <left/>
      <right/>
      <top style="thick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/>
      <top/>
      <bottom style="thin">
        <color indexed="10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18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0" borderId="0" applyNumberFormat="0" applyFill="0" applyBorder="0" applyAlignment="0" applyProtection="0"/>
    <xf numFmtId="0" fontId="4" fillId="5" borderId="0" applyNumberFormat="0" applyBorder="0" applyAlignment="0" applyProtection="0"/>
    <xf numFmtId="0" fontId="5" fillId="6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7" borderId="0" applyNumberFormat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8" borderId="0" applyNumberFormat="0" applyBorder="0" applyAlignment="0" applyProtection="0"/>
    <xf numFmtId="0" fontId="12" fillId="8" borderId="1" applyNumberFormat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166" fontId="1" fillId="0" borderId="0" applyFill="0" applyBorder="0" applyAlignment="0" applyProtection="0"/>
    <xf numFmtId="0" fontId="4" fillId="0" borderId="0" applyNumberFormat="0" applyFill="0" applyBorder="0" applyAlignment="0" applyProtection="0"/>
  </cellStyleXfs>
  <cellXfs count="228">
    <xf numFmtId="0" fontId="0" fillId="0" borderId="0" xfId="0"/>
    <xf numFmtId="4" fontId="13" fillId="9" borderId="0" xfId="0" applyNumberFormat="1" applyFont="1" applyFill="1"/>
    <xf numFmtId="4" fontId="13" fillId="0" borderId="0" xfId="0" applyNumberFormat="1" applyFont="1"/>
    <xf numFmtId="4" fontId="13" fillId="0" borderId="0" xfId="0" applyNumberFormat="1" applyFont="1" applyBorder="1"/>
    <xf numFmtId="4" fontId="14" fillId="9" borderId="0" xfId="0" applyNumberFormat="1" applyFont="1" applyFill="1"/>
    <xf numFmtId="4" fontId="13" fillId="9" borderId="0" xfId="0" applyNumberFormat="1" applyFont="1" applyFill="1" applyBorder="1"/>
    <xf numFmtId="4" fontId="14" fillId="9" borderId="0" xfId="0" applyNumberFormat="1" applyFont="1" applyFill="1" applyBorder="1"/>
    <xf numFmtId="4" fontId="15" fillId="10" borderId="2" xfId="0" applyNumberFormat="1" applyFont="1" applyFill="1" applyBorder="1"/>
    <xf numFmtId="4" fontId="15" fillId="10" borderId="3" xfId="0" applyNumberFormat="1" applyFont="1" applyFill="1" applyBorder="1"/>
    <xf numFmtId="4" fontId="13" fillId="10" borderId="3" xfId="0" applyNumberFormat="1" applyFont="1" applyFill="1" applyBorder="1"/>
    <xf numFmtId="4" fontId="13" fillId="0" borderId="4" xfId="0" applyNumberFormat="1" applyFont="1" applyBorder="1"/>
    <xf numFmtId="4" fontId="16" fillId="11" borderId="2" xfId="0" applyNumberFormat="1" applyFont="1" applyFill="1" applyBorder="1"/>
    <xf numFmtId="4" fontId="15" fillId="11" borderId="3" xfId="0" applyNumberFormat="1" applyFont="1" applyFill="1" applyBorder="1"/>
    <xf numFmtId="4" fontId="13" fillId="11" borderId="3" xfId="0" applyNumberFormat="1" applyFont="1" applyFill="1" applyBorder="1"/>
    <xf numFmtId="4" fontId="13" fillId="11" borderId="5" xfId="0" applyNumberFormat="1" applyFont="1" applyFill="1" applyBorder="1"/>
    <xf numFmtId="4" fontId="17" fillId="10" borderId="6" xfId="0" applyNumberFormat="1" applyFont="1" applyFill="1" applyBorder="1"/>
    <xf numFmtId="4" fontId="15" fillId="10" borderId="0" xfId="0" applyNumberFormat="1" applyFont="1" applyFill="1" applyBorder="1"/>
    <xf numFmtId="4" fontId="18" fillId="10" borderId="0" xfId="0" applyNumberFormat="1" applyFont="1" applyFill="1" applyBorder="1"/>
    <xf numFmtId="4" fontId="18" fillId="0" borderId="4" xfId="0" applyNumberFormat="1" applyFont="1" applyBorder="1"/>
    <xf numFmtId="4" fontId="18" fillId="11" borderId="0" xfId="0" applyNumberFormat="1" applyFont="1" applyFill="1" applyBorder="1"/>
    <xf numFmtId="4" fontId="19" fillId="10" borderId="0" xfId="0" applyNumberFormat="1" applyFont="1" applyFill="1" applyBorder="1"/>
    <xf numFmtId="4" fontId="13" fillId="11" borderId="0" xfId="0" applyNumberFormat="1" applyFont="1" applyFill="1" applyBorder="1"/>
    <xf numFmtId="4" fontId="20" fillId="11" borderId="0" xfId="0" applyNumberFormat="1" applyFont="1" applyFill="1" applyBorder="1" applyAlignment="1">
      <alignment horizontal="center"/>
    </xf>
    <xf numFmtId="4" fontId="18" fillId="11" borderId="7" xfId="0" applyNumberFormat="1" applyFont="1" applyFill="1" applyBorder="1"/>
    <xf numFmtId="4" fontId="13" fillId="10" borderId="0" xfId="0" applyNumberFormat="1" applyFont="1" applyFill="1"/>
    <xf numFmtId="4" fontId="13" fillId="10" borderId="0" xfId="0" applyNumberFormat="1" applyFont="1" applyFill="1" applyBorder="1"/>
    <xf numFmtId="4" fontId="17" fillId="10" borderId="0" xfId="0" applyNumberFormat="1" applyFont="1" applyFill="1" applyBorder="1"/>
    <xf numFmtId="4" fontId="17" fillId="0" borderId="4" xfId="0" applyNumberFormat="1" applyFont="1" applyBorder="1"/>
    <xf numFmtId="4" fontId="17" fillId="11" borderId="0" xfId="0" applyNumberFormat="1" applyFont="1" applyFill="1" applyBorder="1"/>
    <xf numFmtId="4" fontId="17" fillId="11" borderId="7" xfId="0" applyNumberFormat="1" applyFont="1" applyFill="1" applyBorder="1"/>
    <xf numFmtId="4" fontId="13" fillId="12" borderId="8" xfId="0" applyNumberFormat="1" applyFont="1" applyFill="1" applyBorder="1" applyProtection="1">
      <protection locked="0"/>
    </xf>
    <xf numFmtId="4" fontId="13" fillId="10" borderId="0" xfId="0" applyNumberFormat="1" applyFont="1" applyFill="1" applyBorder="1" applyAlignment="1" applyProtection="1">
      <alignment horizontal="right"/>
    </xf>
    <xf numFmtId="4" fontId="13" fillId="11" borderId="0" xfId="0" applyNumberFormat="1" applyFont="1" applyFill="1" applyBorder="1" applyAlignment="1">
      <alignment vertical="center"/>
    </xf>
    <xf numFmtId="4" fontId="13" fillId="12" borderId="9" xfId="0" applyNumberFormat="1" applyFont="1" applyFill="1" applyBorder="1" applyProtection="1">
      <protection locked="0"/>
    </xf>
    <xf numFmtId="4" fontId="13" fillId="10" borderId="0" xfId="0" applyNumberFormat="1" applyFont="1" applyFill="1" applyBorder="1" applyAlignment="1">
      <alignment vertical="top" wrapText="1"/>
    </xf>
    <xf numFmtId="4" fontId="13" fillId="12" borderId="9" xfId="0" applyNumberFormat="1" applyFont="1" applyFill="1" applyBorder="1" applyAlignment="1" applyProtection="1">
      <alignment horizontal="right" vertical="top"/>
      <protection locked="0"/>
    </xf>
    <xf numFmtId="4" fontId="13" fillId="10" borderId="0" xfId="0" applyNumberFormat="1" applyFont="1" applyFill="1" applyBorder="1" applyAlignment="1">
      <alignment horizontal="right"/>
    </xf>
    <xf numFmtId="4" fontId="13" fillId="10" borderId="10" xfId="0" applyNumberFormat="1" applyFont="1" applyFill="1" applyBorder="1" applyAlignment="1" applyProtection="1">
      <alignment horizontal="right"/>
    </xf>
    <xf numFmtId="4" fontId="13" fillId="10" borderId="11" xfId="0" applyNumberFormat="1" applyFont="1" applyFill="1" applyBorder="1" applyAlignment="1">
      <alignment horizontal="left"/>
    </xf>
    <xf numFmtId="4" fontId="13" fillId="9" borderId="0" xfId="0" applyNumberFormat="1" applyFont="1" applyFill="1" applyAlignment="1">
      <alignment horizontal="right" vertical="top"/>
    </xf>
    <xf numFmtId="4" fontId="17" fillId="10" borderId="6" xfId="0" applyNumberFormat="1" applyFont="1" applyFill="1" applyBorder="1" applyAlignment="1">
      <alignment horizontal="right" vertical="top"/>
    </xf>
    <xf numFmtId="4" fontId="13" fillId="10" borderId="0" xfId="0" applyNumberFormat="1" applyFont="1" applyFill="1" applyBorder="1" applyAlignment="1">
      <alignment horizontal="right" vertical="top"/>
    </xf>
    <xf numFmtId="4" fontId="13" fillId="12" borderId="12" xfId="0" applyNumberFormat="1" applyFont="1" applyFill="1" applyBorder="1" applyAlignment="1" applyProtection="1">
      <alignment horizontal="center" vertical="center"/>
      <protection locked="0"/>
    </xf>
    <xf numFmtId="4" fontId="13" fillId="0" borderId="4" xfId="0" applyNumberFormat="1" applyFont="1" applyBorder="1" applyAlignment="1">
      <alignment horizontal="left" vertical="top" wrapText="1"/>
    </xf>
    <xf numFmtId="4" fontId="13" fillId="11" borderId="0" xfId="0" applyNumberFormat="1" applyFont="1" applyFill="1" applyBorder="1" applyAlignment="1">
      <alignment horizontal="left" vertical="top" wrapText="1"/>
    </xf>
    <xf numFmtId="4" fontId="13" fillId="11" borderId="0" xfId="0" applyNumberFormat="1" applyFont="1" applyFill="1" applyBorder="1" applyAlignment="1">
      <alignment horizontal="right" vertical="top"/>
    </xf>
    <xf numFmtId="4" fontId="16" fillId="11" borderId="0" xfId="0" applyNumberFormat="1" applyFont="1" applyFill="1" applyBorder="1" applyAlignment="1">
      <alignment vertical="center"/>
    </xf>
    <xf numFmtId="4" fontId="17" fillId="11" borderId="7" xfId="0" applyNumberFormat="1" applyFont="1" applyFill="1" applyBorder="1" applyAlignment="1">
      <alignment horizontal="right" vertical="top"/>
    </xf>
    <xf numFmtId="4" fontId="13" fillId="0" borderId="0" xfId="0" applyNumberFormat="1" applyFont="1" applyAlignment="1">
      <alignment horizontal="right" vertical="top"/>
    </xf>
    <xf numFmtId="4" fontId="13" fillId="9" borderId="0" xfId="0" applyNumberFormat="1" applyFont="1" applyFill="1" applyAlignment="1">
      <alignment vertical="center"/>
    </xf>
    <xf numFmtId="4" fontId="17" fillId="10" borderId="6" xfId="0" applyNumberFormat="1" applyFont="1" applyFill="1" applyBorder="1" applyAlignment="1">
      <alignment vertical="center"/>
    </xf>
    <xf numFmtId="4" fontId="21" fillId="10" borderId="0" xfId="0" applyNumberFormat="1" applyFont="1" applyFill="1" applyBorder="1" applyAlignment="1">
      <alignment vertical="center"/>
    </xf>
    <xf numFmtId="4" fontId="13" fillId="10" borderId="0" xfId="0" applyNumberFormat="1" applyFont="1" applyFill="1" applyBorder="1" applyAlignment="1">
      <alignment vertical="center"/>
    </xf>
    <xf numFmtId="4" fontId="19" fillId="10" borderId="0" xfId="0" applyNumberFormat="1" applyFont="1" applyFill="1" applyBorder="1" applyAlignment="1">
      <alignment vertical="center"/>
    </xf>
    <xf numFmtId="4" fontId="22" fillId="0" borderId="4" xfId="0" applyNumberFormat="1" applyFont="1" applyBorder="1" applyAlignment="1">
      <alignment vertical="center"/>
    </xf>
    <xf numFmtId="4" fontId="22" fillId="11" borderId="0" xfId="0" applyNumberFormat="1" applyFont="1" applyFill="1" applyBorder="1" applyAlignment="1">
      <alignment vertical="center"/>
    </xf>
    <xf numFmtId="4" fontId="13" fillId="11" borderId="0" xfId="0" applyNumberFormat="1" applyFont="1" applyFill="1" applyBorder="1" applyAlignment="1">
      <alignment horizontal="right" vertical="center"/>
    </xf>
    <xf numFmtId="4" fontId="17" fillId="11" borderId="7" xfId="0" applyNumberFormat="1" applyFont="1" applyFill="1" applyBorder="1" applyAlignment="1">
      <alignment vertical="center"/>
    </xf>
    <xf numFmtId="4" fontId="13" fillId="0" borderId="0" xfId="0" applyNumberFormat="1" applyFont="1" applyAlignment="1">
      <alignment vertical="center"/>
    </xf>
    <xf numFmtId="4" fontId="13" fillId="12" borderId="13" xfId="0" applyNumberFormat="1" applyFont="1" applyFill="1" applyBorder="1"/>
    <xf numFmtId="4" fontId="13" fillId="10" borderId="0" xfId="0" applyNumberFormat="1" applyFont="1" applyFill="1" applyBorder="1" applyAlignment="1"/>
    <xf numFmtId="4" fontId="13" fillId="11" borderId="0" xfId="0" applyNumberFormat="1" applyFont="1" applyFill="1" applyBorder="1" applyProtection="1">
      <protection locked="0"/>
    </xf>
    <xf numFmtId="4" fontId="13" fillId="11" borderId="0" xfId="0" applyNumberFormat="1" applyFont="1" applyFill="1"/>
    <xf numFmtId="4" fontId="23" fillId="0" borderId="4" xfId="0" applyNumberFormat="1" applyFont="1" applyBorder="1"/>
    <xf numFmtId="4" fontId="23" fillId="11" borderId="0" xfId="0" applyNumberFormat="1" applyFont="1" applyFill="1" applyBorder="1"/>
    <xf numFmtId="4" fontId="13" fillId="12" borderId="13" xfId="0" applyNumberFormat="1" applyFont="1" applyFill="1" applyBorder="1" applyProtection="1">
      <protection locked="0"/>
    </xf>
    <xf numFmtId="4" fontId="13" fillId="11" borderId="14" xfId="0" applyNumberFormat="1" applyFont="1" applyFill="1" applyBorder="1"/>
    <xf numFmtId="4" fontId="13" fillId="11" borderId="7" xfId="0" applyNumberFormat="1" applyFont="1" applyFill="1" applyBorder="1"/>
    <xf numFmtId="4" fontId="17" fillId="10" borderId="15" xfId="0" applyNumberFormat="1" applyFont="1" applyFill="1" applyBorder="1"/>
    <xf numFmtId="4" fontId="16" fillId="10" borderId="16" xfId="0" applyNumberFormat="1" applyFont="1" applyFill="1" applyBorder="1"/>
    <xf numFmtId="4" fontId="16" fillId="10" borderId="17" xfId="0" applyNumberFormat="1" applyFont="1" applyFill="1" applyBorder="1"/>
    <xf numFmtId="4" fontId="18" fillId="11" borderId="18" xfId="0" applyNumberFormat="1" applyFont="1" applyFill="1" applyBorder="1"/>
    <xf numFmtId="4" fontId="16" fillId="11" borderId="16" xfId="0" applyNumberFormat="1" applyFont="1" applyFill="1" applyBorder="1"/>
    <xf numFmtId="4" fontId="18" fillId="11" borderId="19" xfId="0" applyNumberFormat="1" applyFont="1" applyFill="1" applyBorder="1"/>
    <xf numFmtId="4" fontId="17" fillId="9" borderId="0" xfId="0" applyNumberFormat="1" applyFont="1" applyFill="1" applyBorder="1"/>
    <xf numFmtId="4" fontId="17" fillId="9" borderId="20" xfId="0" applyNumberFormat="1" applyFont="1" applyFill="1" applyBorder="1"/>
    <xf numFmtId="4" fontId="16" fillId="9" borderId="0" xfId="0" applyNumberFormat="1" applyFont="1" applyFill="1"/>
    <xf numFmtId="4" fontId="15" fillId="10" borderId="21" xfId="0" applyNumberFormat="1" applyFont="1" applyFill="1" applyBorder="1"/>
    <xf numFmtId="4" fontId="15" fillId="10" borderId="22" xfId="0" applyNumberFormat="1" applyFont="1" applyFill="1" applyBorder="1"/>
    <xf numFmtId="4" fontId="15" fillId="0" borderId="4" xfId="0" applyNumberFormat="1" applyFont="1" applyBorder="1"/>
    <xf numFmtId="4" fontId="15" fillId="11" borderId="23" xfId="0" applyNumberFormat="1" applyFont="1" applyFill="1" applyBorder="1"/>
    <xf numFmtId="4" fontId="15" fillId="11" borderId="22" xfId="0" applyNumberFormat="1" applyFont="1" applyFill="1" applyBorder="1"/>
    <xf numFmtId="4" fontId="15" fillId="11" borderId="24" xfId="0" applyNumberFormat="1" applyFont="1" applyFill="1" applyBorder="1"/>
    <xf numFmtId="4" fontId="16" fillId="0" borderId="0" xfId="0" applyNumberFormat="1" applyFont="1"/>
    <xf numFmtId="4" fontId="21" fillId="10" borderId="25" xfId="0" applyNumberFormat="1" applyFont="1" applyFill="1" applyBorder="1"/>
    <xf numFmtId="4" fontId="26" fillId="0" borderId="4" xfId="0" applyNumberFormat="1" applyFont="1" applyBorder="1"/>
    <xf numFmtId="4" fontId="26" fillId="11" borderId="0" xfId="0" applyNumberFormat="1" applyFont="1" applyFill="1" applyBorder="1"/>
    <xf numFmtId="4" fontId="26" fillId="11" borderId="26" xfId="0" applyNumberFormat="1" applyFont="1" applyFill="1" applyBorder="1"/>
    <xf numFmtId="4" fontId="13" fillId="10" borderId="25" xfId="0" applyNumberFormat="1" applyFont="1" applyFill="1" applyBorder="1"/>
    <xf numFmtId="4" fontId="13" fillId="11" borderId="26" xfId="0" applyNumberFormat="1" applyFont="1" applyFill="1" applyBorder="1"/>
    <xf numFmtId="4" fontId="21" fillId="12" borderId="13" xfId="0" applyNumberFormat="1" applyFont="1" applyFill="1" applyBorder="1" applyAlignment="1">
      <alignment vertical="center"/>
    </xf>
    <xf numFmtId="4" fontId="26" fillId="9" borderId="4" xfId="0" applyNumberFormat="1" applyFont="1" applyFill="1" applyBorder="1" applyAlignment="1">
      <alignment horizontal="left" vertical="top" wrapText="1"/>
    </xf>
    <xf numFmtId="4" fontId="26" fillId="11" borderId="0" xfId="0" applyNumberFormat="1" applyFont="1" applyFill="1" applyBorder="1" applyAlignment="1">
      <alignment horizontal="left" vertical="top" wrapText="1"/>
    </xf>
    <xf numFmtId="4" fontId="15" fillId="11" borderId="0" xfId="0" applyNumberFormat="1" applyFont="1" applyFill="1" applyBorder="1"/>
    <xf numFmtId="4" fontId="13" fillId="9" borderId="0" xfId="0" applyNumberFormat="1" applyFont="1" applyFill="1" applyAlignment="1">
      <alignment horizontal="right" vertical="center"/>
    </xf>
    <xf numFmtId="4" fontId="21" fillId="10" borderId="25" xfId="0" applyNumberFormat="1" applyFont="1" applyFill="1" applyBorder="1" applyAlignment="1">
      <alignment horizontal="right" vertical="center"/>
    </xf>
    <xf numFmtId="4" fontId="21" fillId="10" borderId="0" xfId="0" applyNumberFormat="1" applyFont="1" applyFill="1" applyBorder="1" applyAlignment="1">
      <alignment horizontal="left" vertical="center"/>
    </xf>
    <xf numFmtId="4" fontId="21" fillId="10" borderId="0" xfId="0" applyNumberFormat="1" applyFont="1" applyFill="1" applyBorder="1" applyAlignment="1">
      <alignment horizontal="right" vertical="center"/>
    </xf>
    <xf numFmtId="4" fontId="21" fillId="10" borderId="0" xfId="0" applyNumberFormat="1" applyFont="1" applyFill="1" applyBorder="1" applyAlignment="1" applyProtection="1">
      <alignment horizontal="right" vertical="center"/>
      <protection locked="0"/>
    </xf>
    <xf numFmtId="4" fontId="26" fillId="0" borderId="4" xfId="0" applyNumberFormat="1" applyFont="1" applyBorder="1" applyAlignment="1">
      <alignment horizontal="right" vertical="center"/>
    </xf>
    <xf numFmtId="4" fontId="26" fillId="11" borderId="0" xfId="0" applyNumberFormat="1" applyFont="1" applyFill="1" applyBorder="1" applyAlignment="1">
      <alignment horizontal="right" vertical="center"/>
    </xf>
    <xf numFmtId="4" fontId="26" fillId="11" borderId="0" xfId="0" applyNumberFormat="1" applyFont="1" applyFill="1" applyBorder="1" applyAlignment="1" applyProtection="1">
      <alignment horizontal="right" vertical="center"/>
      <protection locked="0"/>
    </xf>
    <xf numFmtId="4" fontId="13" fillId="11" borderId="26" xfId="0" applyNumberFormat="1" applyFont="1" applyFill="1" applyBorder="1" applyAlignment="1">
      <alignment horizontal="right" vertical="center"/>
    </xf>
    <xf numFmtId="4" fontId="13" fillId="0" borderId="0" xfId="0" applyNumberFormat="1" applyFont="1" applyAlignment="1">
      <alignment horizontal="right" vertical="center"/>
    </xf>
    <xf numFmtId="4" fontId="26" fillId="9" borderId="4" xfId="0" applyNumberFormat="1" applyFont="1" applyFill="1" applyBorder="1" applyAlignment="1">
      <alignment horizontal="left"/>
    </xf>
    <xf numFmtId="4" fontId="26" fillId="11" borderId="0" xfId="0" applyNumberFormat="1" applyFont="1" applyFill="1" applyBorder="1" applyAlignment="1">
      <alignment horizontal="left"/>
    </xf>
    <xf numFmtId="4" fontId="26" fillId="11" borderId="0" xfId="0" applyNumberFormat="1" applyFont="1" applyFill="1" applyBorder="1" applyProtection="1">
      <protection locked="0"/>
    </xf>
    <xf numFmtId="4" fontId="21" fillId="10" borderId="10" xfId="0" applyNumberFormat="1" applyFont="1" applyFill="1" applyBorder="1"/>
    <xf numFmtId="4" fontId="21" fillId="10" borderId="11" xfId="0" applyNumberFormat="1" applyFont="1" applyFill="1" applyBorder="1"/>
    <xf numFmtId="4" fontId="26" fillId="0" borderId="4" xfId="0" applyNumberFormat="1" applyFont="1" applyBorder="1" applyAlignment="1">
      <alignment horizontal="left"/>
    </xf>
    <xf numFmtId="4" fontId="15" fillId="11" borderId="0" xfId="0" applyNumberFormat="1" applyFont="1" applyFill="1" applyBorder="1" applyAlignment="1">
      <alignment horizontal="right"/>
    </xf>
    <xf numFmtId="4" fontId="15" fillId="11" borderId="26" xfId="0" applyNumberFormat="1" applyFont="1" applyFill="1" applyBorder="1"/>
    <xf numFmtId="4" fontId="25" fillId="10" borderId="10" xfId="0" applyNumberFormat="1" applyFont="1" applyFill="1" applyBorder="1"/>
    <xf numFmtId="4" fontId="29" fillId="11" borderId="0" xfId="0" applyNumberFormat="1" applyFont="1" applyFill="1" applyBorder="1"/>
    <xf numFmtId="4" fontId="21" fillId="10" borderId="13" xfId="0" applyNumberFormat="1" applyFont="1" applyFill="1" applyBorder="1"/>
    <xf numFmtId="4" fontId="21" fillId="10" borderId="0" xfId="0" applyNumberFormat="1" applyFont="1" applyFill="1" applyBorder="1"/>
    <xf numFmtId="4" fontId="30" fillId="11" borderId="0" xfId="0" applyNumberFormat="1" applyFont="1" applyFill="1" applyBorder="1"/>
    <xf numFmtId="4" fontId="21" fillId="10" borderId="27" xfId="0" applyNumberFormat="1" applyFont="1" applyFill="1" applyBorder="1"/>
    <xf numFmtId="4" fontId="25" fillId="10" borderId="28" xfId="0" applyNumberFormat="1" applyFont="1" applyFill="1" applyBorder="1"/>
    <xf numFmtId="4" fontId="21" fillId="10" borderId="28" xfId="0" applyNumberFormat="1" applyFont="1" applyFill="1" applyBorder="1"/>
    <xf numFmtId="4" fontId="26" fillId="9" borderId="4" xfId="0" applyNumberFormat="1" applyFont="1" applyFill="1" applyBorder="1"/>
    <xf numFmtId="4" fontId="26" fillId="11" borderId="6" xfId="0" applyNumberFormat="1" applyFont="1" applyFill="1" applyBorder="1"/>
    <xf numFmtId="4" fontId="15" fillId="11" borderId="28" xfId="0" applyNumberFormat="1" applyFont="1" applyFill="1" applyBorder="1"/>
    <xf numFmtId="4" fontId="26" fillId="11" borderId="28" xfId="0" applyNumberFormat="1" applyFont="1" applyFill="1" applyBorder="1"/>
    <xf numFmtId="4" fontId="26" fillId="11" borderId="29" xfId="0" applyNumberFormat="1" applyFont="1" applyFill="1" applyBorder="1"/>
    <xf numFmtId="4" fontId="21" fillId="9" borderId="0" xfId="0" applyNumberFormat="1" applyFont="1" applyFill="1" applyBorder="1"/>
    <xf numFmtId="4" fontId="25" fillId="9" borderId="0" xfId="0" applyNumberFormat="1" applyFont="1" applyFill="1" applyBorder="1"/>
    <xf numFmtId="4" fontId="26" fillId="9" borderId="0" xfId="0" applyNumberFormat="1" applyFont="1" applyFill="1" applyBorder="1"/>
    <xf numFmtId="4" fontId="26" fillId="9" borderId="30" xfId="0" applyNumberFormat="1" applyFont="1" applyFill="1" applyBorder="1"/>
    <xf numFmtId="4" fontId="15" fillId="9" borderId="0" xfId="0" applyNumberFormat="1" applyFont="1" applyFill="1" applyBorder="1"/>
    <xf numFmtId="4" fontId="29" fillId="9" borderId="0" xfId="0" applyNumberFormat="1" applyFont="1" applyFill="1" applyBorder="1"/>
    <xf numFmtId="4" fontId="17" fillId="10" borderId="3" xfId="0" applyNumberFormat="1" applyFont="1" applyFill="1" applyBorder="1"/>
    <xf numFmtId="4" fontId="18" fillId="11" borderId="2" xfId="0" applyNumberFormat="1" applyFont="1" applyFill="1" applyBorder="1"/>
    <xf numFmtId="4" fontId="18" fillId="11" borderId="3" xfId="0" applyNumberFormat="1" applyFont="1" applyFill="1" applyBorder="1"/>
    <xf numFmtId="4" fontId="17" fillId="11" borderId="3" xfId="0" applyNumberFormat="1" applyFont="1" applyFill="1" applyBorder="1"/>
    <xf numFmtId="4" fontId="17" fillId="11" borderId="5" xfId="0" applyNumberFormat="1" applyFont="1" applyFill="1" applyBorder="1"/>
    <xf numFmtId="4" fontId="15" fillId="10" borderId="6" xfId="0" applyNumberFormat="1" applyFont="1" applyFill="1" applyBorder="1"/>
    <xf numFmtId="4" fontId="17" fillId="11" borderId="6" xfId="0" applyNumberFormat="1" applyFont="1" applyFill="1" applyBorder="1"/>
    <xf numFmtId="4" fontId="17" fillId="11" borderId="31" xfId="0" applyNumberFormat="1" applyFont="1" applyFill="1" applyBorder="1"/>
    <xf numFmtId="4" fontId="17" fillId="11" borderId="32" xfId="0" applyNumberFormat="1" applyFont="1" applyFill="1" applyBorder="1"/>
    <xf numFmtId="4" fontId="17" fillId="10" borderId="0" xfId="0" applyNumberFormat="1" applyFont="1" applyFill="1" applyBorder="1" applyProtection="1">
      <protection locked="0"/>
    </xf>
    <xf numFmtId="4" fontId="13" fillId="11" borderId="6" xfId="0" applyNumberFormat="1" applyFont="1" applyFill="1" applyBorder="1"/>
    <xf numFmtId="4" fontId="32" fillId="10" borderId="0" xfId="0" applyNumberFormat="1" applyFont="1" applyFill="1" applyBorder="1" applyProtection="1">
      <protection locked="0"/>
    </xf>
    <xf numFmtId="4" fontId="32" fillId="10" borderId="7" xfId="0" applyNumberFormat="1" applyFont="1" applyFill="1" applyBorder="1"/>
    <xf numFmtId="4" fontId="13" fillId="10" borderId="14" xfId="16" applyNumberFormat="1" applyFont="1" applyFill="1" applyBorder="1" applyAlignment="1" applyProtection="1"/>
    <xf numFmtId="4" fontId="13" fillId="10" borderId="14" xfId="0" applyNumberFormat="1" applyFont="1" applyFill="1" applyBorder="1"/>
    <xf numFmtId="4" fontId="17" fillId="10" borderId="7" xfId="0" applyNumberFormat="1" applyFont="1" applyFill="1" applyBorder="1"/>
    <xf numFmtId="4" fontId="13" fillId="10" borderId="17" xfId="0" applyNumberFormat="1" applyFont="1" applyFill="1" applyBorder="1" applyAlignment="1">
      <alignment vertical="center"/>
    </xf>
    <xf numFmtId="4" fontId="13" fillId="10" borderId="17" xfId="16" applyNumberFormat="1" applyFont="1" applyFill="1" applyBorder="1" applyAlignment="1" applyProtection="1"/>
    <xf numFmtId="4" fontId="13" fillId="10" borderId="17" xfId="0" applyNumberFormat="1" applyFont="1" applyFill="1" applyBorder="1"/>
    <xf numFmtId="4" fontId="17" fillId="10" borderId="17" xfId="0" applyNumberFormat="1" applyFont="1" applyFill="1" applyBorder="1"/>
    <xf numFmtId="4" fontId="17" fillId="11" borderId="15" xfId="0" applyNumberFormat="1" applyFont="1" applyFill="1" applyBorder="1"/>
    <xf numFmtId="4" fontId="13" fillId="11" borderId="17" xfId="0" applyNumberFormat="1" applyFont="1" applyFill="1" applyBorder="1"/>
    <xf numFmtId="4" fontId="17" fillId="11" borderId="33" xfId="0" applyNumberFormat="1" applyFont="1" applyFill="1" applyBorder="1"/>
    <xf numFmtId="4" fontId="18" fillId="10" borderId="2" xfId="0" applyNumberFormat="1" applyFont="1" applyFill="1" applyBorder="1"/>
    <xf numFmtId="4" fontId="18" fillId="10" borderId="3" xfId="0" applyNumberFormat="1" applyFont="1" applyFill="1" applyBorder="1"/>
    <xf numFmtId="4" fontId="17" fillId="0" borderId="6" xfId="0" applyNumberFormat="1" applyFont="1" applyBorder="1"/>
    <xf numFmtId="4" fontId="16" fillId="11" borderId="3" xfId="0" applyNumberFormat="1" applyFont="1" applyFill="1" applyBorder="1"/>
    <xf numFmtId="4" fontId="17" fillId="11" borderId="3" xfId="0" applyNumberFormat="1" applyFont="1" applyFill="1" applyBorder="1" applyAlignment="1">
      <alignment horizontal="center"/>
    </xf>
    <xf numFmtId="4" fontId="13" fillId="10" borderId="0" xfId="16" applyNumberFormat="1" applyFont="1" applyFill="1" applyBorder="1" applyAlignment="1" applyProtection="1"/>
    <xf numFmtId="4" fontId="33" fillId="10" borderId="0" xfId="0" applyNumberFormat="1" applyFont="1" applyFill="1" applyBorder="1"/>
    <xf numFmtId="4" fontId="23" fillId="10" borderId="0" xfId="0" applyNumberFormat="1" applyFont="1" applyFill="1" applyBorder="1"/>
    <xf numFmtId="4" fontId="23" fillId="0" borderId="6" xfId="0" applyNumberFormat="1" applyFont="1" applyBorder="1"/>
    <xf numFmtId="4" fontId="23" fillId="11" borderId="6" xfId="0" applyNumberFormat="1" applyFont="1" applyFill="1" applyBorder="1"/>
    <xf numFmtId="4" fontId="17" fillId="11" borderId="0" xfId="0" applyNumberFormat="1" applyFont="1" applyFill="1" applyBorder="1" applyAlignment="1">
      <alignment horizontal="left"/>
    </xf>
    <xf numFmtId="4" fontId="15" fillId="11" borderId="7" xfId="0" applyNumberFormat="1" applyFont="1" applyFill="1" applyBorder="1" applyAlignment="1">
      <alignment horizontal="left"/>
    </xf>
    <xf numFmtId="4" fontId="17" fillId="11" borderId="17" xfId="0" applyNumberFormat="1" applyFont="1" applyFill="1" applyBorder="1"/>
    <xf numFmtId="4" fontId="18" fillId="11" borderId="17" xfId="0" applyNumberFormat="1" applyFont="1" applyFill="1" applyBorder="1"/>
    <xf numFmtId="4" fontId="18" fillId="11" borderId="33" xfId="0" applyNumberFormat="1" applyFont="1" applyFill="1" applyBorder="1"/>
    <xf numFmtId="4" fontId="18" fillId="9" borderId="0" xfId="0" applyNumberFormat="1" applyFont="1" applyFill="1" applyBorder="1"/>
    <xf numFmtId="4" fontId="17" fillId="9" borderId="6" xfId="0" applyNumberFormat="1" applyFont="1" applyFill="1" applyBorder="1"/>
    <xf numFmtId="4" fontId="16" fillId="11" borderId="0" xfId="0" applyNumberFormat="1" applyFont="1" applyFill="1" applyBorder="1"/>
    <xf numFmtId="4" fontId="26" fillId="11" borderId="7" xfId="0" applyNumberFormat="1" applyFont="1" applyFill="1" applyBorder="1"/>
    <xf numFmtId="4" fontId="13" fillId="10" borderId="6" xfId="0" applyNumberFormat="1" applyFont="1" applyFill="1" applyBorder="1"/>
    <xf numFmtId="4" fontId="13" fillId="10" borderId="0" xfId="0" applyNumberFormat="1" applyFont="1" applyFill="1" applyBorder="1" applyProtection="1">
      <protection locked="0"/>
    </xf>
    <xf numFmtId="4" fontId="13" fillId="0" borderId="6" xfId="0" applyNumberFormat="1" applyFont="1" applyBorder="1"/>
    <xf numFmtId="4" fontId="16" fillId="11" borderId="0" xfId="0" applyNumberFormat="1" applyFont="1" applyFill="1" applyBorder="1" applyProtection="1">
      <protection locked="0"/>
    </xf>
    <xf numFmtId="4" fontId="35" fillId="11" borderId="0" xfId="0" applyNumberFormat="1" applyFont="1" applyFill="1"/>
    <xf numFmtId="4" fontId="21" fillId="11" borderId="0" xfId="0" applyNumberFormat="1" applyFont="1" applyFill="1" applyBorder="1"/>
    <xf numFmtId="4" fontId="18" fillId="10" borderId="17" xfId="0" applyNumberFormat="1" applyFont="1" applyFill="1" applyBorder="1"/>
    <xf numFmtId="4" fontId="18" fillId="9" borderId="6" xfId="0" applyNumberFormat="1" applyFont="1" applyFill="1" applyBorder="1"/>
    <xf numFmtId="4" fontId="18" fillId="11" borderId="15" xfId="0" applyNumberFormat="1" applyFont="1" applyFill="1" applyBorder="1"/>
    <xf numFmtId="4" fontId="16" fillId="11" borderId="17" xfId="0" applyNumberFormat="1" applyFont="1" applyFill="1" applyBorder="1"/>
    <xf numFmtId="4" fontId="17" fillId="10" borderId="34" xfId="0" applyNumberFormat="1" applyFont="1" applyFill="1" applyBorder="1"/>
    <xf numFmtId="4" fontId="13" fillId="10" borderId="35" xfId="0" applyNumberFormat="1" applyFont="1" applyFill="1" applyBorder="1"/>
    <xf numFmtId="4" fontId="17" fillId="10" borderId="36" xfId="0" applyNumberFormat="1" applyFont="1" applyFill="1" applyBorder="1"/>
    <xf numFmtId="4" fontId="18" fillId="11" borderId="34" xfId="0" applyNumberFormat="1" applyFont="1" applyFill="1" applyBorder="1" applyProtection="1">
      <protection locked="0"/>
    </xf>
    <xf numFmtId="4" fontId="13" fillId="11" borderId="35" xfId="0" applyNumberFormat="1" applyFont="1" applyFill="1" applyBorder="1" applyProtection="1">
      <protection locked="0"/>
    </xf>
    <xf numFmtId="4" fontId="17" fillId="11" borderId="35" xfId="0" applyNumberFormat="1" applyFont="1" applyFill="1" applyBorder="1" applyProtection="1">
      <protection locked="0"/>
    </xf>
    <xf numFmtId="4" fontId="18" fillId="11" borderId="36" xfId="0" applyNumberFormat="1" applyFont="1" applyFill="1" applyBorder="1" applyProtection="1">
      <protection locked="0"/>
    </xf>
    <xf numFmtId="4" fontId="18" fillId="11" borderId="6" xfId="0" applyNumberFormat="1" applyFont="1" applyFill="1" applyBorder="1" applyProtection="1">
      <protection locked="0"/>
    </xf>
    <xf numFmtId="4" fontId="17" fillId="11" borderId="0" xfId="0" applyNumberFormat="1" applyFont="1" applyFill="1" applyBorder="1" applyProtection="1">
      <protection locked="0"/>
    </xf>
    <xf numFmtId="4" fontId="18" fillId="11" borderId="7" xfId="0" applyNumberFormat="1" applyFont="1" applyFill="1" applyBorder="1" applyProtection="1">
      <protection locked="0"/>
    </xf>
    <xf numFmtId="4" fontId="17" fillId="10" borderId="33" xfId="0" applyNumberFormat="1" applyFont="1" applyFill="1" applyBorder="1"/>
    <xf numFmtId="4" fontId="18" fillId="11" borderId="15" xfId="0" applyNumberFormat="1" applyFont="1" applyFill="1" applyBorder="1" applyProtection="1">
      <protection locked="0"/>
    </xf>
    <xf numFmtId="4" fontId="13" fillId="11" borderId="17" xfId="0" applyNumberFormat="1" applyFont="1" applyFill="1" applyBorder="1" applyProtection="1">
      <protection locked="0"/>
    </xf>
    <xf numFmtId="4" fontId="17" fillId="11" borderId="17" xfId="0" applyNumberFormat="1" applyFont="1" applyFill="1" applyBorder="1" applyProtection="1">
      <protection locked="0"/>
    </xf>
    <xf numFmtId="4" fontId="18" fillId="11" borderId="33" xfId="0" applyNumberFormat="1" applyFont="1" applyFill="1" applyBorder="1" applyProtection="1">
      <protection locked="0"/>
    </xf>
    <xf numFmtId="4" fontId="13" fillId="10" borderId="34" xfId="0" applyNumberFormat="1" applyFont="1" applyFill="1" applyBorder="1"/>
    <xf numFmtId="4" fontId="13" fillId="10" borderId="36" xfId="0" applyNumberFormat="1" applyFont="1" applyFill="1" applyBorder="1"/>
    <xf numFmtId="4" fontId="36" fillId="11" borderId="34" xfId="0" applyNumberFormat="1" applyFont="1" applyFill="1" applyBorder="1"/>
    <xf numFmtId="4" fontId="13" fillId="11" borderId="35" xfId="0" applyNumberFormat="1" applyFont="1" applyFill="1" applyBorder="1"/>
    <xf numFmtId="4" fontId="17" fillId="11" borderId="35" xfId="0" applyNumberFormat="1" applyFont="1" applyFill="1" applyBorder="1"/>
    <xf numFmtId="4" fontId="36" fillId="11" borderId="36" xfId="0" applyNumberFormat="1" applyFont="1" applyFill="1" applyBorder="1"/>
    <xf numFmtId="4" fontId="13" fillId="10" borderId="7" xfId="0" applyNumberFormat="1" applyFont="1" applyFill="1" applyBorder="1"/>
    <xf numFmtId="4" fontId="36" fillId="11" borderId="6" xfId="0" applyNumberFormat="1" applyFont="1" applyFill="1" applyBorder="1"/>
    <xf numFmtId="4" fontId="36" fillId="11" borderId="7" xfId="0" applyNumberFormat="1" applyFont="1" applyFill="1" applyBorder="1"/>
    <xf numFmtId="4" fontId="36" fillId="11" borderId="0" xfId="0" applyNumberFormat="1" applyFont="1" applyFill="1" applyBorder="1"/>
    <xf numFmtId="4" fontId="16" fillId="10" borderId="6" xfId="0" applyNumberFormat="1" applyFont="1" applyFill="1" applyBorder="1"/>
    <xf numFmtId="4" fontId="26" fillId="0" borderId="0" xfId="0" applyNumberFormat="1" applyFont="1" applyBorder="1" applyAlignment="1">
      <alignment horizontal="right"/>
    </xf>
    <xf numFmtId="4" fontId="26" fillId="0" borderId="0" xfId="0" applyNumberFormat="1" applyFont="1" applyBorder="1"/>
    <xf numFmtId="4" fontId="13" fillId="10" borderId="15" xfId="0" applyNumberFormat="1" applyFont="1" applyFill="1" applyBorder="1"/>
    <xf numFmtId="4" fontId="16" fillId="10" borderId="0" xfId="0" applyNumberFormat="1" applyFont="1" applyFill="1" applyBorder="1"/>
    <xf numFmtId="4" fontId="16" fillId="10" borderId="37" xfId="0" applyNumberFormat="1" applyFont="1" applyFill="1" applyBorder="1" applyProtection="1">
      <protection locked="0"/>
    </xf>
    <xf numFmtId="4" fontId="38" fillId="10" borderId="0" xfId="0" applyNumberFormat="1" applyFont="1" applyFill="1" applyBorder="1"/>
    <xf numFmtId="4" fontId="16" fillId="11" borderId="7" xfId="0" applyNumberFormat="1" applyFont="1" applyFill="1" applyBorder="1" applyAlignment="1">
      <alignment horizontal="left"/>
    </xf>
    <xf numFmtId="4" fontId="13" fillId="10" borderId="0" xfId="0" applyNumberFormat="1" applyFont="1" applyFill="1" applyBorder="1" applyAlignment="1">
      <alignment horizontal="left" vertical="top" wrapText="1"/>
    </xf>
    <xf numFmtId="4" fontId="13" fillId="10" borderId="14" xfId="0" applyNumberFormat="1" applyFont="1" applyFill="1" applyBorder="1" applyAlignment="1" applyProtection="1">
      <alignment horizontal="center" wrapText="1"/>
    </xf>
    <xf numFmtId="4" fontId="25" fillId="10" borderId="32" xfId="0" applyNumberFormat="1" applyFont="1" applyFill="1" applyBorder="1" applyAlignment="1">
      <alignment horizontal="left" wrapText="1"/>
    </xf>
    <xf numFmtId="4" fontId="27" fillId="10" borderId="7" xfId="0" applyNumberFormat="1" applyFont="1" applyFill="1" applyBorder="1" applyAlignment="1">
      <alignment horizontal="left" vertical="top" wrapText="1"/>
    </xf>
    <xf numFmtId="4" fontId="21" fillId="10" borderId="0" xfId="0" applyNumberFormat="1" applyFont="1" applyFill="1" applyBorder="1" applyAlignment="1">
      <alignment horizontal="left" vertical="top" wrapText="1"/>
    </xf>
    <xf numFmtId="4" fontId="21" fillId="10" borderId="13" xfId="0" applyNumberFormat="1" applyFont="1" applyFill="1" applyBorder="1" applyAlignment="1">
      <alignment horizontal="left"/>
    </xf>
    <xf numFmtId="4" fontId="21" fillId="10" borderId="13" xfId="0" applyNumberFormat="1" applyFont="1" applyFill="1" applyBorder="1" applyAlignment="1" applyProtection="1">
      <alignment horizontal="left"/>
      <protection locked="0"/>
    </xf>
    <xf numFmtId="4" fontId="21" fillId="10" borderId="10" xfId="0" applyNumberFormat="1" applyFont="1" applyFill="1" applyBorder="1" applyAlignment="1">
      <alignment horizontal="left"/>
    </xf>
    <xf numFmtId="4" fontId="21" fillId="10" borderId="38" xfId="0" applyNumberFormat="1" applyFont="1" applyFill="1" applyBorder="1" applyAlignment="1">
      <alignment horizontal="left"/>
    </xf>
    <xf numFmtId="4" fontId="13" fillId="10" borderId="0" xfId="0" applyNumberFormat="1" applyFont="1" applyFill="1" applyBorder="1" applyAlignment="1">
      <alignment horizontal="left" vertical="center" wrapText="1"/>
    </xf>
    <xf numFmtId="4" fontId="13" fillId="10" borderId="0" xfId="16" applyNumberFormat="1" applyFont="1" applyFill="1" applyBorder="1" applyAlignment="1" applyProtection="1">
      <alignment horizontal="right" vertical="center"/>
    </xf>
    <xf numFmtId="4" fontId="29" fillId="11" borderId="0" xfId="0" applyNumberFormat="1" applyFont="1" applyFill="1" applyBorder="1" applyAlignment="1">
      <alignment horizontal="center" textRotation="90"/>
    </xf>
  </cellXfs>
  <cellStyles count="18">
    <cellStyle name="Accent 1 1" xfId="1"/>
    <cellStyle name="Accent 2 1" xfId="2"/>
    <cellStyle name="Accent 3 1" xfId="3"/>
    <cellStyle name="Accent 4" xfId="4"/>
    <cellStyle name="Bad 1" xfId="5"/>
    <cellStyle name="Error 1" xfId="6"/>
    <cellStyle name="Footnote 1" xfId="7"/>
    <cellStyle name="Good 1" xfId="8"/>
    <cellStyle name="Heading 1 1" xfId="9"/>
    <cellStyle name="Heading 2 1" xfId="10"/>
    <cellStyle name="Heading 3" xfId="11"/>
    <cellStyle name="Neutral 1" xfId="12"/>
    <cellStyle name="Note 1" xfId="13"/>
    <cellStyle name="Standard" xfId="0" builtinId="0"/>
    <cellStyle name="Status 1" xfId="14"/>
    <cellStyle name="Text 1" xfId="15"/>
    <cellStyle name="Währung" xfId="16" builtinId="4"/>
    <cellStyle name="Warning 1" xfId="1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CC0000"/>
      <rgbColor rgb="00006600"/>
      <rgbColor rgb="00000080"/>
      <rgbColor rgb="00996600"/>
      <rgbColor rgb="00800080"/>
      <rgbColor rgb="00008080"/>
      <rgbColor rgb="00DDDDDD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CC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70AD47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11</xdr:row>
      <xdr:rowOff>133350</xdr:rowOff>
    </xdr:from>
    <xdr:to>
      <xdr:col>8</xdr:col>
      <xdr:colOff>247650</xdr:colOff>
      <xdr:row>11</xdr:row>
      <xdr:rowOff>133350</xdr:rowOff>
    </xdr:to>
    <xdr:cxnSp macro="">
      <xdr:nvCxnSpPr>
        <xdr:cNvPr id="1151" name="Gerade Verbindung mit Pfeil 2">
          <a:extLst>
            <a:ext uri="{FF2B5EF4-FFF2-40B4-BE49-F238E27FC236}">
              <a16:creationId xmlns:a16="http://schemas.microsoft.com/office/drawing/2014/main" id="{CDED98CD-8B08-C468-E099-5F3796653317}"/>
            </a:ext>
          </a:extLst>
        </xdr:cNvPr>
        <xdr:cNvCxnSpPr>
          <a:cxnSpLocks noChangeShapeType="1"/>
        </xdr:cNvCxnSpPr>
      </xdr:nvCxnSpPr>
      <xdr:spPr bwMode="auto">
        <a:xfrm>
          <a:off x="3257550" y="2152650"/>
          <a:ext cx="1657350" cy="0"/>
        </a:xfrm>
        <a:prstGeom prst="straightConnector1">
          <a:avLst/>
        </a:prstGeom>
        <a:noFill/>
        <a:ln w="28440" cap="sq">
          <a:solidFill>
            <a:srgbClr val="000000"/>
          </a:solidFill>
          <a:miter lim="800000"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314325</xdr:colOff>
      <xdr:row>21</xdr:row>
      <xdr:rowOff>85725</xdr:rowOff>
    </xdr:from>
    <xdr:to>
      <xdr:col>16</xdr:col>
      <xdr:colOff>352425</xdr:colOff>
      <xdr:row>30</xdr:row>
      <xdr:rowOff>171450</xdr:rowOff>
    </xdr:to>
    <xdr:sp macro="" textlink="" fLocksText="0">
      <xdr:nvSpPr>
        <xdr:cNvPr id="1026" name="Textfeld 3">
          <a:extLst>
            <a:ext uri="{FF2B5EF4-FFF2-40B4-BE49-F238E27FC236}">
              <a16:creationId xmlns:a16="http://schemas.microsoft.com/office/drawing/2014/main" id="{8EFDDC04-1F92-70A7-494A-60CC1B122CA0}"/>
            </a:ext>
          </a:extLst>
        </xdr:cNvPr>
        <xdr:cNvSpPr txBox="1">
          <a:spLocks noChangeArrowheads="1"/>
        </xdr:cNvSpPr>
      </xdr:nvSpPr>
      <xdr:spPr bwMode="auto">
        <a:xfrm rot="300000">
          <a:off x="5972175" y="4533900"/>
          <a:ext cx="3924300" cy="2085975"/>
        </a:xfrm>
        <a:prstGeom prst="rect">
          <a:avLst/>
        </a:prstGeom>
        <a:solidFill>
          <a:srgbClr val="FFFF00"/>
        </a:solidFill>
        <a:ln w="9525" cap="flat">
          <a:noFill/>
          <a:round/>
          <a:headEnd/>
          <a:tailEnd/>
        </a:ln>
        <a:effectLst/>
      </xdr:spPr>
      <xdr:txBody>
        <a:bodyPr vertOverflow="clip" wrap="square" lIns="20160" tIns="20160" rIns="20160" bIns="20160" anchor="t" upright="1"/>
        <a:lstStyle/>
        <a:p>
          <a:pPr algn="l" rtl="0">
            <a:defRPr sz="1000"/>
          </a:pPr>
          <a:r>
            <a:rPr lang="de-DE" sz="2400" b="1" i="0" strike="noStrike">
              <a:solidFill>
                <a:srgbClr val="000000"/>
              </a:solidFill>
              <a:latin typeface="Calibri"/>
              <a:cs typeface="Calibri"/>
            </a:rPr>
            <a:t>auch </a:t>
          </a:r>
          <a:r>
            <a:rPr lang="de-DE" sz="2400" b="1" i="0" u="sng" strike="noStrike">
              <a:solidFill>
                <a:srgbClr val="000000"/>
              </a:solidFill>
              <a:latin typeface="Calibri"/>
              <a:cs typeface="Calibri"/>
            </a:rPr>
            <a:t>keine</a:t>
          </a:r>
          <a:r>
            <a:rPr lang="de-DE" sz="2400" b="1" i="0" strike="noStrike">
              <a:solidFill>
                <a:srgbClr val="000000"/>
              </a:solidFill>
              <a:latin typeface="Calibri"/>
              <a:cs typeface="Calibri"/>
            </a:rPr>
            <a:t> CO</a:t>
          </a:r>
          <a:r>
            <a:rPr lang="de-DE" sz="2400" b="1" i="0" strike="noStrike" baseline="-25000">
              <a:solidFill>
                <a:srgbClr val="000000"/>
              </a:solidFill>
              <a:latin typeface="Calibri"/>
              <a:cs typeface="Calibri"/>
            </a:rPr>
            <a:t>2</a:t>
          </a:r>
          <a:r>
            <a:rPr lang="de-DE" sz="2400" b="1" i="0" strike="noStrike">
              <a:solidFill>
                <a:srgbClr val="000000"/>
              </a:solidFill>
              <a:latin typeface="Calibri"/>
              <a:cs typeface="Calibri"/>
            </a:rPr>
            <a:t>- Steuer fällig, weil  der Gesetzgeber Wärme aus Bioenergie nicht mit CO</a:t>
          </a:r>
          <a:r>
            <a:rPr lang="de-DE" sz="2400" b="1" i="0" strike="noStrike" baseline="-25000">
              <a:solidFill>
                <a:srgbClr val="000000"/>
              </a:solidFill>
              <a:latin typeface="Calibri"/>
              <a:cs typeface="Calibri"/>
            </a:rPr>
            <a:t>2</a:t>
          </a:r>
          <a:r>
            <a:rPr lang="de-DE" sz="2400" b="1" i="0" strike="noStrike">
              <a:solidFill>
                <a:srgbClr val="000000"/>
              </a:solidFill>
              <a:latin typeface="Calibri"/>
              <a:cs typeface="Calibri"/>
            </a:rPr>
            <a:t>- Abgaben belegt !</a:t>
          </a:r>
        </a:p>
      </xdr:txBody>
    </xdr:sp>
    <xdr:clientData/>
  </xdr:twoCellAnchor>
  <xdr:twoCellAnchor>
    <xdr:from>
      <xdr:col>11</xdr:col>
      <xdr:colOff>499372</xdr:colOff>
      <xdr:row>45</xdr:row>
      <xdr:rowOff>151808</xdr:rowOff>
    </xdr:from>
    <xdr:to>
      <xdr:col>14</xdr:col>
      <xdr:colOff>942218</xdr:colOff>
      <xdr:row>49</xdr:row>
      <xdr:rowOff>48349</xdr:rowOff>
    </xdr:to>
    <xdr:sp macro="" textlink="" fLocksText="0">
      <xdr:nvSpPr>
        <xdr:cNvPr id="1027" name="Textfeld 4">
          <a:extLst>
            <a:ext uri="{FF2B5EF4-FFF2-40B4-BE49-F238E27FC236}">
              <a16:creationId xmlns:a16="http://schemas.microsoft.com/office/drawing/2014/main" id="{D983D93F-8A3A-078D-2489-883270591D8B}"/>
            </a:ext>
          </a:extLst>
        </xdr:cNvPr>
        <xdr:cNvSpPr txBox="1">
          <a:spLocks noChangeArrowheads="1"/>
        </xdr:cNvSpPr>
      </xdr:nvSpPr>
      <xdr:spPr bwMode="auto">
        <a:xfrm rot="300000">
          <a:off x="6155757" y="9310462"/>
          <a:ext cx="2450423" cy="665868"/>
        </a:xfrm>
        <a:prstGeom prst="rect">
          <a:avLst/>
        </a:prstGeom>
        <a:solidFill>
          <a:srgbClr val="FFFF00"/>
        </a:solidFill>
        <a:ln w="9525" cap="flat">
          <a:noFill/>
          <a:round/>
          <a:headEnd/>
          <a:tailEnd/>
        </a:ln>
        <a:effectLst/>
      </xdr:spPr>
      <xdr:txBody>
        <a:bodyPr vertOverflow="clip" wrap="square" lIns="20160" tIns="20160" rIns="20160" bIns="20160" anchor="t" upright="1"/>
        <a:lstStyle/>
        <a:p>
          <a:pPr algn="l" rtl="0">
            <a:defRPr sz="1000"/>
          </a:pPr>
          <a:r>
            <a:rPr lang="de-DE" sz="2400" b="1" i="0" u="sng" strike="noStrike">
              <a:solidFill>
                <a:srgbClr val="000000"/>
              </a:solidFill>
              <a:latin typeface="Calibri"/>
              <a:cs typeface="Calibri"/>
            </a:rPr>
            <a:t>Keine</a:t>
          </a:r>
          <a:r>
            <a:rPr lang="de-DE" sz="2400" b="1" i="0" strike="noStrike">
              <a:solidFill>
                <a:srgbClr val="000000"/>
              </a:solidFill>
              <a:latin typeface="Calibri"/>
              <a:cs typeface="Calibri"/>
            </a:rPr>
            <a:t> Finanzierung </a:t>
          </a:r>
        </a:p>
      </xdr:txBody>
    </xdr:sp>
    <xdr:clientData/>
  </xdr:twoCellAnchor>
  <xdr:twoCellAnchor>
    <xdr:from>
      <xdr:col>15</xdr:col>
      <xdr:colOff>276225</xdr:colOff>
      <xdr:row>45</xdr:row>
      <xdr:rowOff>104775</xdr:rowOff>
    </xdr:from>
    <xdr:to>
      <xdr:col>16</xdr:col>
      <xdr:colOff>104775</xdr:colOff>
      <xdr:row>48</xdr:row>
      <xdr:rowOff>104775</xdr:rowOff>
    </xdr:to>
    <xdr:pic>
      <xdr:nvPicPr>
        <xdr:cNvPr id="1154" name="Grafik 5">
          <a:extLst>
            <a:ext uri="{FF2B5EF4-FFF2-40B4-BE49-F238E27FC236}">
              <a16:creationId xmlns:a16="http://schemas.microsoft.com/office/drawing/2014/main" id="{D786044B-C508-38AB-900B-4CB0DB427C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420000">
          <a:off x="9048750" y="9267825"/>
          <a:ext cx="60007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114300</xdr:colOff>
      <xdr:row>44</xdr:row>
      <xdr:rowOff>161925</xdr:rowOff>
    </xdr:from>
    <xdr:to>
      <xdr:col>15</xdr:col>
      <xdr:colOff>733425</xdr:colOff>
      <xdr:row>49</xdr:row>
      <xdr:rowOff>28575</xdr:rowOff>
    </xdr:to>
    <xdr:sp macro="" textlink="">
      <xdr:nvSpPr>
        <xdr:cNvPr id="1155" name="Gerade Verbindung 7">
          <a:extLst>
            <a:ext uri="{FF2B5EF4-FFF2-40B4-BE49-F238E27FC236}">
              <a16:creationId xmlns:a16="http://schemas.microsoft.com/office/drawing/2014/main" id="{1D8D55DC-C1DB-88CA-7453-627F4B6E5F69}"/>
            </a:ext>
          </a:extLst>
        </xdr:cNvPr>
        <xdr:cNvSpPr>
          <a:spLocks noChangeShapeType="1"/>
        </xdr:cNvSpPr>
      </xdr:nvSpPr>
      <xdr:spPr bwMode="auto">
        <a:xfrm>
          <a:off x="8886825" y="9134475"/>
          <a:ext cx="619125" cy="828675"/>
        </a:xfrm>
        <a:prstGeom prst="line">
          <a:avLst/>
        </a:prstGeom>
        <a:noFill/>
        <a:ln w="38160" cap="sq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38100</xdr:colOff>
      <xdr:row>45</xdr:row>
      <xdr:rowOff>85725</xdr:rowOff>
    </xdr:from>
    <xdr:to>
      <xdr:col>16</xdr:col>
      <xdr:colOff>95250</xdr:colOff>
      <xdr:row>48</xdr:row>
      <xdr:rowOff>66675</xdr:rowOff>
    </xdr:to>
    <xdr:sp macro="" textlink="">
      <xdr:nvSpPr>
        <xdr:cNvPr id="1156" name="Gerade Verbindung 8">
          <a:extLst>
            <a:ext uri="{FF2B5EF4-FFF2-40B4-BE49-F238E27FC236}">
              <a16:creationId xmlns:a16="http://schemas.microsoft.com/office/drawing/2014/main" id="{116A5712-89C5-BFD7-2CBC-7815C3C91624}"/>
            </a:ext>
          </a:extLst>
        </xdr:cNvPr>
        <xdr:cNvSpPr>
          <a:spLocks noChangeShapeType="1"/>
        </xdr:cNvSpPr>
      </xdr:nvSpPr>
      <xdr:spPr bwMode="auto">
        <a:xfrm flipV="1">
          <a:off x="8810625" y="9248775"/>
          <a:ext cx="828675" cy="552450"/>
        </a:xfrm>
        <a:prstGeom prst="line">
          <a:avLst/>
        </a:prstGeom>
        <a:noFill/>
        <a:ln w="38160" cap="sq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133350</xdr:colOff>
      <xdr:row>25</xdr:row>
      <xdr:rowOff>123825</xdr:rowOff>
    </xdr:from>
    <xdr:to>
      <xdr:col>17</xdr:col>
      <xdr:colOff>123825</xdr:colOff>
      <xdr:row>32</xdr:row>
      <xdr:rowOff>76200</xdr:rowOff>
    </xdr:to>
    <xdr:pic>
      <xdr:nvPicPr>
        <xdr:cNvPr id="1157" name="Grafik 14">
          <a:extLst>
            <a:ext uri="{FF2B5EF4-FFF2-40B4-BE49-F238E27FC236}">
              <a16:creationId xmlns:a16="http://schemas.microsoft.com/office/drawing/2014/main" id="{696F13D8-621B-CB12-24AE-9D3BD9E065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300000">
          <a:off x="9677400" y="5619750"/>
          <a:ext cx="466725" cy="1209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352425</xdr:colOff>
      <xdr:row>3</xdr:row>
      <xdr:rowOff>57150</xdr:rowOff>
    </xdr:from>
    <xdr:to>
      <xdr:col>15</xdr:col>
      <xdr:colOff>657225</xdr:colOff>
      <xdr:row>3</xdr:row>
      <xdr:rowOff>285750</xdr:rowOff>
    </xdr:to>
    <xdr:pic>
      <xdr:nvPicPr>
        <xdr:cNvPr id="1158" name="Grafik 18">
          <a:extLst>
            <a:ext uri="{FF2B5EF4-FFF2-40B4-BE49-F238E27FC236}">
              <a16:creationId xmlns:a16="http://schemas.microsoft.com/office/drawing/2014/main" id="{3EEDEDA7-10E8-C793-F190-43A72DA6C4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24950" y="409575"/>
          <a:ext cx="3048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16</xdr:col>
      <xdr:colOff>9525</xdr:colOff>
      <xdr:row>3</xdr:row>
      <xdr:rowOff>28575</xdr:rowOff>
    </xdr:from>
    <xdr:to>
      <xdr:col>16</xdr:col>
      <xdr:colOff>276225</xdr:colOff>
      <xdr:row>3</xdr:row>
      <xdr:rowOff>314325</xdr:rowOff>
    </xdr:to>
    <xdr:pic>
      <xdr:nvPicPr>
        <xdr:cNvPr id="1159" name="Grafik 19">
          <a:extLst>
            <a:ext uri="{FF2B5EF4-FFF2-40B4-BE49-F238E27FC236}">
              <a16:creationId xmlns:a16="http://schemas.microsoft.com/office/drawing/2014/main" id="{1A4B7E94-F8B8-79FC-67F9-7AB5D55AAD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381000"/>
          <a:ext cx="2667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504825</xdr:colOff>
      <xdr:row>12</xdr:row>
      <xdr:rowOff>28575</xdr:rowOff>
    </xdr:from>
    <xdr:to>
      <xdr:col>17</xdr:col>
      <xdr:colOff>76200</xdr:colOff>
      <xdr:row>17</xdr:row>
      <xdr:rowOff>76200</xdr:rowOff>
    </xdr:to>
    <xdr:sp macro="" textlink="" fLocksText="0">
      <xdr:nvSpPr>
        <xdr:cNvPr id="1034" name="Textfeld 12">
          <a:extLst>
            <a:ext uri="{FF2B5EF4-FFF2-40B4-BE49-F238E27FC236}">
              <a16:creationId xmlns:a16="http://schemas.microsoft.com/office/drawing/2014/main" id="{ABF70A01-30A9-1F89-FDAB-261A2D7F8C98}"/>
            </a:ext>
          </a:extLst>
        </xdr:cNvPr>
        <xdr:cNvSpPr txBox="1">
          <a:spLocks noChangeArrowheads="1"/>
        </xdr:cNvSpPr>
      </xdr:nvSpPr>
      <xdr:spPr bwMode="auto">
        <a:xfrm rot="300000">
          <a:off x="8172450" y="2333625"/>
          <a:ext cx="1924050" cy="1095375"/>
        </a:xfrm>
        <a:prstGeom prst="rect">
          <a:avLst/>
        </a:prstGeom>
        <a:solidFill>
          <a:srgbClr val="FFFF00"/>
        </a:solidFill>
        <a:ln w="9525" cap="flat">
          <a:noFill/>
          <a:round/>
          <a:headEnd/>
          <a:tailEnd/>
        </a:ln>
        <a:effectLst/>
      </xdr:spPr>
      <xdr:txBody>
        <a:bodyPr vertOverflow="clip" wrap="square" lIns="20160" tIns="20160" rIns="20160" bIns="20160" anchor="t" upright="1"/>
        <a:lstStyle/>
        <a:p>
          <a:pPr algn="l" rtl="0">
            <a:defRPr sz="1000"/>
          </a:pPr>
          <a:r>
            <a:rPr lang="de-DE" sz="1050" b="1" i="0" u="sng" strike="noStrike">
              <a:solidFill>
                <a:srgbClr val="000000"/>
              </a:solidFill>
              <a:latin typeface="Calibri"/>
              <a:cs typeface="Calibri"/>
            </a:rPr>
            <a:t>Kein</a:t>
          </a:r>
          <a:r>
            <a:rPr lang="de-DE" sz="1050" b="1" i="0" strike="noStrike">
              <a:solidFill>
                <a:srgbClr val="000000"/>
              </a:solidFill>
              <a:latin typeface="Calibri"/>
              <a:cs typeface="Calibri"/>
            </a:rPr>
            <a:t> Anbieterwechsel für Wärmestrom über Verivox o.dgl.  erforderlich, um wirtschaftlichen Tarif zu behalten!</a:t>
          </a:r>
        </a:p>
      </xdr:txBody>
    </xdr:sp>
    <xdr:clientData/>
  </xdr:twoCellAnchor>
  <xdr:twoCellAnchor>
    <xdr:from>
      <xdr:col>11</xdr:col>
      <xdr:colOff>266700</xdr:colOff>
      <xdr:row>67</xdr:row>
      <xdr:rowOff>104775</xdr:rowOff>
    </xdr:from>
    <xdr:to>
      <xdr:col>16</xdr:col>
      <xdr:colOff>219075</xdr:colOff>
      <xdr:row>72</xdr:row>
      <xdr:rowOff>123825</xdr:rowOff>
    </xdr:to>
    <xdr:sp macro="" textlink="" fLocksText="0">
      <xdr:nvSpPr>
        <xdr:cNvPr id="1035" name="Textfeld 15">
          <a:extLst>
            <a:ext uri="{FF2B5EF4-FFF2-40B4-BE49-F238E27FC236}">
              <a16:creationId xmlns:a16="http://schemas.microsoft.com/office/drawing/2014/main" id="{068A7FAC-B741-E278-F8CB-1E8CF1D385B0}"/>
            </a:ext>
          </a:extLst>
        </xdr:cNvPr>
        <xdr:cNvSpPr txBox="1">
          <a:spLocks noChangeArrowheads="1"/>
        </xdr:cNvSpPr>
      </xdr:nvSpPr>
      <xdr:spPr bwMode="auto">
        <a:xfrm rot="300000">
          <a:off x="5924550" y="13487400"/>
          <a:ext cx="3838575" cy="971550"/>
        </a:xfrm>
        <a:prstGeom prst="rect">
          <a:avLst/>
        </a:prstGeom>
        <a:solidFill>
          <a:srgbClr val="FFFF00"/>
        </a:solidFill>
        <a:ln w="9525" cap="flat">
          <a:noFill/>
          <a:round/>
          <a:headEnd/>
          <a:tailEnd/>
        </a:ln>
        <a:effectLst/>
      </xdr:spPr>
      <xdr:txBody>
        <a:bodyPr vertOverflow="clip" wrap="square" lIns="20160" tIns="20160" rIns="20160" bIns="20160" anchor="t" upright="1"/>
        <a:lstStyle/>
        <a:p>
          <a:pPr algn="l" rtl="0">
            <a:defRPr sz="1000"/>
          </a:pPr>
          <a:r>
            <a:rPr lang="de-DE" sz="1200" b="1" i="0" strike="noStrike">
              <a:solidFill>
                <a:srgbClr val="000000"/>
              </a:solidFill>
              <a:latin typeface="Calibri"/>
              <a:cs typeface="Calibri"/>
            </a:rPr>
            <a:t>Reale Einsparung gegenüber Bau einer eigenen Heizung</a:t>
          </a:r>
        </a:p>
      </xdr:txBody>
    </xdr:sp>
    <xdr:clientData/>
  </xdr:twoCellAnchor>
  <xdr:twoCellAnchor>
    <xdr:from>
      <xdr:col>15</xdr:col>
      <xdr:colOff>676275</xdr:colOff>
      <xdr:row>64</xdr:row>
      <xdr:rowOff>47625</xdr:rowOff>
    </xdr:from>
    <xdr:to>
      <xdr:col>16</xdr:col>
      <xdr:colOff>314325</xdr:colOff>
      <xdr:row>67</xdr:row>
      <xdr:rowOff>0</xdr:rowOff>
    </xdr:to>
    <xdr:pic>
      <xdr:nvPicPr>
        <xdr:cNvPr id="1162" name="Grafik 2">
          <a:extLst>
            <a:ext uri="{FF2B5EF4-FFF2-40B4-BE49-F238E27FC236}">
              <a16:creationId xmlns:a16="http://schemas.microsoft.com/office/drawing/2014/main" id="{24FA7569-F13B-97B2-DB75-0AA4F23605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300000">
          <a:off x="9448800" y="12858750"/>
          <a:ext cx="40957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381000</xdr:colOff>
      <xdr:row>3</xdr:row>
      <xdr:rowOff>28575</xdr:rowOff>
    </xdr:from>
    <xdr:to>
      <xdr:col>5</xdr:col>
      <xdr:colOff>57150</xdr:colOff>
      <xdr:row>3</xdr:row>
      <xdr:rowOff>314325</xdr:rowOff>
    </xdr:to>
    <xdr:pic>
      <xdr:nvPicPr>
        <xdr:cNvPr id="1163" name="Grafik 5">
          <a:extLst>
            <a:ext uri="{FF2B5EF4-FFF2-40B4-BE49-F238E27FC236}">
              <a16:creationId xmlns:a16="http://schemas.microsoft.com/office/drawing/2014/main" id="{DFEAA465-08EE-2CA8-FE52-7CE140BB88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95525" y="381000"/>
          <a:ext cx="2857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104775</xdr:colOff>
      <xdr:row>3</xdr:row>
      <xdr:rowOff>28575</xdr:rowOff>
    </xdr:from>
    <xdr:to>
      <xdr:col>5</xdr:col>
      <xdr:colOff>371475</xdr:colOff>
      <xdr:row>3</xdr:row>
      <xdr:rowOff>314325</xdr:rowOff>
    </xdr:to>
    <xdr:pic>
      <xdr:nvPicPr>
        <xdr:cNvPr id="1164" name="Grafik 19">
          <a:extLst>
            <a:ext uri="{FF2B5EF4-FFF2-40B4-BE49-F238E27FC236}">
              <a16:creationId xmlns:a16="http://schemas.microsoft.com/office/drawing/2014/main" id="{D39401D2-CEF9-DAF3-5AE2-5608D3D9D6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381000"/>
          <a:ext cx="2667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53464</xdr:colOff>
      <xdr:row>64</xdr:row>
      <xdr:rowOff>53649</xdr:rowOff>
    </xdr:from>
    <xdr:to>
      <xdr:col>6</xdr:col>
      <xdr:colOff>631281</xdr:colOff>
      <xdr:row>72</xdr:row>
      <xdr:rowOff>83885</xdr:rowOff>
    </xdr:to>
    <xdr:sp macro="" textlink="" fLocksText="0">
      <xdr:nvSpPr>
        <xdr:cNvPr id="1039" name="Textfeld 22">
          <a:extLst>
            <a:ext uri="{FF2B5EF4-FFF2-40B4-BE49-F238E27FC236}">
              <a16:creationId xmlns:a16="http://schemas.microsoft.com/office/drawing/2014/main" id="{85369704-FEC6-EF1F-E03F-036EDF6459C5}"/>
            </a:ext>
          </a:extLst>
        </xdr:cNvPr>
        <xdr:cNvSpPr txBox="1">
          <a:spLocks noChangeArrowheads="1"/>
        </xdr:cNvSpPr>
      </xdr:nvSpPr>
      <xdr:spPr bwMode="auto">
        <a:xfrm rot="300000">
          <a:off x="317233" y="12853784"/>
          <a:ext cx="3523240" cy="1554236"/>
        </a:xfrm>
        <a:prstGeom prst="rect">
          <a:avLst/>
        </a:prstGeom>
        <a:solidFill>
          <a:srgbClr val="FFFF00"/>
        </a:solidFill>
        <a:ln w="9360" cap="sq">
          <a:solidFill>
            <a:srgbClr val="BCBCBC"/>
          </a:solidFill>
          <a:miter lim="800000"/>
          <a:headEnd/>
          <a:tailEnd/>
        </a:ln>
        <a:effectLst/>
      </xdr:spPr>
      <xdr:txBody>
        <a:bodyPr vertOverflow="clip" wrap="square" lIns="20160" tIns="20160" rIns="20160" bIns="20160" anchor="t" upright="1"/>
        <a:lstStyle/>
        <a:p>
          <a:pPr algn="l" rtl="0">
            <a:defRPr sz="1000"/>
          </a:pPr>
          <a:r>
            <a:rPr lang="de-DE" sz="1100" b="0" i="0" strike="noStrike">
              <a:solidFill>
                <a:srgbClr val="000000"/>
              </a:solidFill>
              <a:latin typeface="Calibri"/>
              <a:cs typeface="Calibri"/>
            </a:rPr>
            <a:t>KfW- Zuschuss möglich! </a:t>
          </a:r>
        </a:p>
        <a:p>
          <a:pPr algn="l" rtl="0">
            <a:defRPr sz="1000"/>
          </a:pPr>
          <a:r>
            <a:rPr lang="de-DE" sz="1100" b="0" i="0" strike="noStrike">
              <a:solidFill>
                <a:srgbClr val="000000"/>
              </a:solidFill>
              <a:latin typeface="Calibri"/>
              <a:cs typeface="Calibri"/>
            </a:rPr>
            <a:t>Zinsverbilligtes Darlehen über eine Summe von 120.000 €</a:t>
          </a:r>
        </a:p>
        <a:p>
          <a:pPr algn="l" rtl="0">
            <a:defRPr sz="1000"/>
          </a:pPr>
          <a:r>
            <a:rPr lang="de-DE" sz="1100" b="0" i="0" strike="noStrike">
              <a:solidFill>
                <a:srgbClr val="000000"/>
              </a:solidFill>
              <a:latin typeface="Calibri"/>
              <a:cs typeface="Calibri"/>
            </a:rPr>
            <a:t>Tilungszuschuss </a:t>
          </a:r>
        </a:p>
        <a:p>
          <a:pPr algn="l" rtl="0">
            <a:defRPr sz="1000"/>
          </a:pPr>
          <a:r>
            <a:rPr lang="de-DE" sz="1100" b="1" i="0" strike="noStrike">
              <a:solidFill>
                <a:srgbClr val="000000"/>
              </a:solidFill>
              <a:latin typeface="Calibri"/>
              <a:cs typeface="Calibri"/>
            </a:rPr>
            <a:t>bei KfW-Standard 55    	18.000 €</a:t>
          </a:r>
        </a:p>
        <a:p>
          <a:pPr algn="l" rtl="0">
            <a:defRPr sz="1000"/>
          </a:pPr>
          <a:r>
            <a:rPr lang="de-DE" sz="1100" b="0" i="0" strike="noStrike">
              <a:solidFill>
                <a:srgbClr val="000000"/>
              </a:solidFill>
              <a:latin typeface="Calibri"/>
              <a:cs typeface="Calibri"/>
            </a:rPr>
            <a:t>bei KfW-Standard 40	24.000 €</a:t>
          </a:r>
        </a:p>
        <a:p>
          <a:pPr algn="l" rtl="0">
            <a:defRPr sz="1000"/>
          </a:pPr>
          <a:r>
            <a:rPr lang="de-DE" sz="1100" b="0" i="0" strike="noStrike">
              <a:solidFill>
                <a:srgbClr val="000000"/>
              </a:solidFill>
              <a:latin typeface="Calibri"/>
              <a:cs typeface="Calibri"/>
            </a:rPr>
            <a:t>bei KfW-Standard 40+	30.000 €</a:t>
          </a:r>
        </a:p>
        <a:p>
          <a:pPr algn="l" rtl="0">
            <a:defRPr sz="1000"/>
          </a:pPr>
          <a:endParaRPr lang="de-DE" sz="1100" b="0" i="0" strike="noStrike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r>
            <a:rPr lang="de-DE" sz="1100" b="0" i="0" strike="noStrike">
              <a:solidFill>
                <a:srgbClr val="000000"/>
              </a:solidFill>
              <a:latin typeface="Calibri"/>
              <a:cs typeface="Calibri"/>
            </a:rPr>
            <a:t>Alternativ theoretisch BaFa-Zuschuss möglich!</a:t>
          </a:r>
        </a:p>
      </xdr:txBody>
    </xdr:sp>
    <xdr:clientData/>
  </xdr:twoCellAnchor>
  <xdr:twoCellAnchor>
    <xdr:from>
      <xdr:col>11</xdr:col>
      <xdr:colOff>123825</xdr:colOff>
      <xdr:row>71</xdr:row>
      <xdr:rowOff>85725</xdr:rowOff>
    </xdr:from>
    <xdr:to>
      <xdr:col>17</xdr:col>
      <xdr:colOff>66675</xdr:colOff>
      <xdr:row>81</xdr:row>
      <xdr:rowOff>152400</xdr:rowOff>
    </xdr:to>
    <xdr:sp macro="" textlink="" fLocksText="0">
      <xdr:nvSpPr>
        <xdr:cNvPr id="1040" name="Textfeld 18">
          <a:extLst>
            <a:ext uri="{FF2B5EF4-FFF2-40B4-BE49-F238E27FC236}">
              <a16:creationId xmlns:a16="http://schemas.microsoft.com/office/drawing/2014/main" id="{E5463321-067C-67F5-41F1-319268CD4A78}"/>
            </a:ext>
          </a:extLst>
        </xdr:cNvPr>
        <xdr:cNvSpPr txBox="1">
          <a:spLocks noChangeArrowheads="1"/>
        </xdr:cNvSpPr>
      </xdr:nvSpPr>
      <xdr:spPr bwMode="auto">
        <a:xfrm rot="300000">
          <a:off x="5781675" y="14230350"/>
          <a:ext cx="4305300" cy="1971675"/>
        </a:xfrm>
        <a:prstGeom prst="rect">
          <a:avLst/>
        </a:prstGeom>
        <a:solidFill>
          <a:srgbClr val="FFFF00"/>
        </a:solidFill>
        <a:ln w="9360" cap="sq">
          <a:solidFill>
            <a:srgbClr val="BCBCBC"/>
          </a:solidFill>
          <a:miter lim="800000"/>
          <a:headEnd/>
          <a:tailEnd/>
        </a:ln>
        <a:effectLst/>
      </xdr:spPr>
      <xdr:txBody>
        <a:bodyPr vertOverflow="clip" wrap="square" lIns="20160" tIns="20160" rIns="20160" bIns="20160" anchor="t" upright="1"/>
        <a:lstStyle/>
        <a:p>
          <a:pPr algn="l" rtl="0">
            <a:defRPr sz="1000"/>
          </a:pPr>
          <a:r>
            <a:rPr lang="de-DE" sz="1100" b="0" i="0" strike="noStrike">
              <a:solidFill>
                <a:srgbClr val="000000"/>
              </a:solidFill>
              <a:latin typeface="Calibri"/>
              <a:cs typeface="Calibri"/>
            </a:rPr>
            <a:t>KfW- Zuschuss möglich! </a:t>
          </a:r>
        </a:p>
        <a:p>
          <a:pPr algn="l" rtl="0">
            <a:defRPr sz="1000"/>
          </a:pPr>
          <a:r>
            <a:rPr lang="de-DE" sz="1100" b="0" i="0" strike="noStrike">
              <a:solidFill>
                <a:srgbClr val="000000"/>
              </a:solidFill>
              <a:latin typeface="Calibri"/>
              <a:cs typeface="Calibri"/>
            </a:rPr>
            <a:t>Zinsverbilligtes Darlehen über eine Summe von 120.000 €</a:t>
          </a:r>
        </a:p>
        <a:p>
          <a:pPr algn="l" rtl="0">
            <a:defRPr sz="1000"/>
          </a:pPr>
          <a:r>
            <a:rPr lang="de-DE" sz="1100" b="0" i="0" strike="noStrike">
              <a:solidFill>
                <a:srgbClr val="000000"/>
              </a:solidFill>
              <a:latin typeface="Calibri"/>
              <a:cs typeface="Calibri"/>
            </a:rPr>
            <a:t>Tilungszuschuss </a:t>
          </a:r>
        </a:p>
        <a:p>
          <a:pPr algn="l" rtl="0">
            <a:defRPr sz="1000"/>
          </a:pPr>
          <a:r>
            <a:rPr lang="de-DE" sz="1100" b="1" i="0" strike="noStrike">
              <a:solidFill>
                <a:srgbClr val="000000"/>
              </a:solidFill>
              <a:latin typeface="Calibri"/>
              <a:cs typeface="Calibri"/>
            </a:rPr>
            <a:t>bei KfW-Standard 55    	18.000 €</a:t>
          </a:r>
        </a:p>
        <a:p>
          <a:pPr algn="l" rtl="0">
            <a:defRPr sz="1000"/>
          </a:pPr>
          <a:r>
            <a:rPr lang="de-DE" sz="1100" b="0" i="0" strike="noStrike">
              <a:solidFill>
                <a:srgbClr val="000000"/>
              </a:solidFill>
              <a:latin typeface="Calibri"/>
              <a:cs typeface="Calibri"/>
            </a:rPr>
            <a:t>bei KfW-Standard 40	24.000 €</a:t>
          </a:r>
        </a:p>
        <a:p>
          <a:pPr algn="l" rtl="0">
            <a:defRPr sz="1000"/>
          </a:pPr>
          <a:r>
            <a:rPr lang="de-DE" sz="1100" b="0" i="0" strike="noStrike">
              <a:solidFill>
                <a:srgbClr val="000000"/>
              </a:solidFill>
              <a:latin typeface="Calibri"/>
              <a:cs typeface="Calibri"/>
            </a:rPr>
            <a:t>bei KfW-Standard 40+	30.000 €</a:t>
          </a:r>
        </a:p>
        <a:p>
          <a:pPr algn="l" rtl="0">
            <a:defRPr sz="1000"/>
          </a:pPr>
          <a:endParaRPr lang="de-DE" sz="1100" b="0" i="0" strike="noStrike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r>
            <a:rPr lang="de-DE" sz="1100" b="0" i="0" strike="noStrike">
              <a:solidFill>
                <a:srgbClr val="000000"/>
              </a:solidFill>
              <a:latin typeface="Calibri"/>
              <a:cs typeface="Calibri"/>
            </a:rPr>
            <a:t>Alternativ theoretisch BaFa-Zuschuss möglich!</a:t>
          </a:r>
        </a:p>
      </xdr:txBody>
    </xdr:sp>
    <xdr:clientData/>
  </xdr:twoCellAnchor>
  <xdr:twoCellAnchor>
    <xdr:from>
      <xdr:col>14</xdr:col>
      <xdr:colOff>663087</xdr:colOff>
      <xdr:row>40</xdr:row>
      <xdr:rowOff>8792</xdr:rowOff>
    </xdr:from>
    <xdr:to>
      <xdr:col>16</xdr:col>
      <xdr:colOff>360485</xdr:colOff>
      <xdr:row>43</xdr:row>
      <xdr:rowOff>142142</xdr:rowOff>
    </xdr:to>
    <xdr:sp macro="" textlink="" fLocksText="0">
      <xdr:nvSpPr>
        <xdr:cNvPr id="1041" name="Textfeld 17">
          <a:extLst>
            <a:ext uri="{FF2B5EF4-FFF2-40B4-BE49-F238E27FC236}">
              <a16:creationId xmlns:a16="http://schemas.microsoft.com/office/drawing/2014/main" id="{5C49667B-1839-2DB4-4389-BCDCA4D077DF}"/>
            </a:ext>
          </a:extLst>
        </xdr:cNvPr>
        <xdr:cNvSpPr txBox="1">
          <a:spLocks noChangeArrowheads="1"/>
        </xdr:cNvSpPr>
      </xdr:nvSpPr>
      <xdr:spPr bwMode="auto">
        <a:xfrm rot="300000">
          <a:off x="8327049" y="8200292"/>
          <a:ext cx="1573090" cy="712177"/>
        </a:xfrm>
        <a:prstGeom prst="rect">
          <a:avLst/>
        </a:prstGeom>
        <a:solidFill>
          <a:srgbClr val="FFFF00"/>
        </a:solidFill>
        <a:ln w="9525" cap="flat">
          <a:noFill/>
          <a:round/>
          <a:headEnd/>
          <a:tailEnd/>
        </a:ln>
        <a:effectLst/>
      </xdr:spPr>
      <xdr:txBody>
        <a:bodyPr vertOverflow="clip" wrap="square" lIns="20160" tIns="20160" rIns="20160" bIns="20160" anchor="t" upright="1"/>
        <a:lstStyle/>
        <a:p>
          <a:pPr algn="l" rtl="0">
            <a:defRPr sz="1000"/>
          </a:pPr>
          <a:r>
            <a:rPr lang="de-DE" sz="1050" b="1" i="0" u="sng" strike="noStrike">
              <a:solidFill>
                <a:srgbClr val="000000"/>
              </a:solidFill>
              <a:latin typeface="Calibri"/>
              <a:cs typeface="Calibri"/>
            </a:rPr>
            <a:t>Keine</a:t>
          </a:r>
          <a:r>
            <a:rPr lang="de-DE" sz="1050" b="1" i="0" strike="noStrike">
              <a:solidFill>
                <a:srgbClr val="000000"/>
              </a:solidFill>
              <a:latin typeface="Calibri"/>
              <a:cs typeface="Calibri"/>
            </a:rPr>
            <a:t> Lüftungsanlage erforderlich !</a:t>
          </a:r>
        </a:p>
      </xdr:txBody>
    </xdr:sp>
    <xdr:clientData/>
  </xdr:twoCellAnchor>
  <xdr:twoCellAnchor>
    <xdr:from>
      <xdr:col>10</xdr:col>
      <xdr:colOff>95037</xdr:colOff>
      <xdr:row>69</xdr:row>
      <xdr:rowOff>106013</xdr:rowOff>
    </xdr:from>
    <xdr:to>
      <xdr:col>17</xdr:col>
      <xdr:colOff>9312</xdr:colOff>
      <xdr:row>71</xdr:row>
      <xdr:rowOff>140968</xdr:rowOff>
    </xdr:to>
    <xdr:sp macro="" textlink="" fLocksText="0">
      <xdr:nvSpPr>
        <xdr:cNvPr id="1042" name="Textfeld 19">
          <a:extLst>
            <a:ext uri="{FF2B5EF4-FFF2-40B4-BE49-F238E27FC236}">
              <a16:creationId xmlns:a16="http://schemas.microsoft.com/office/drawing/2014/main" id="{9AD3661D-4CC9-50A9-24F2-2320D2985700}"/>
            </a:ext>
          </a:extLst>
        </xdr:cNvPr>
        <xdr:cNvSpPr txBox="1">
          <a:spLocks noChangeArrowheads="1"/>
        </xdr:cNvSpPr>
      </xdr:nvSpPr>
      <xdr:spPr bwMode="auto">
        <a:xfrm rot="300000">
          <a:off x="5509633" y="13858648"/>
          <a:ext cx="4515583" cy="415955"/>
        </a:xfrm>
        <a:prstGeom prst="rect">
          <a:avLst/>
        </a:prstGeom>
        <a:solidFill>
          <a:srgbClr val="FFFF00"/>
        </a:solidFill>
        <a:ln w="9525" cap="flat">
          <a:noFill/>
          <a:round/>
          <a:headEnd/>
          <a:tailEnd/>
        </a:ln>
        <a:effectLst/>
      </xdr:spPr>
      <xdr:txBody>
        <a:bodyPr vertOverflow="clip" wrap="square" lIns="20160" tIns="20160" rIns="20160" bIns="20160" anchor="t" upright="1"/>
        <a:lstStyle/>
        <a:p>
          <a:pPr algn="l" rtl="0">
            <a:defRPr sz="1000"/>
          </a:pPr>
          <a:r>
            <a:rPr lang="de-DE" sz="1200" b="0" i="0" strike="noStrike">
              <a:solidFill>
                <a:srgbClr val="000000"/>
              </a:solidFill>
              <a:latin typeface="Calibri"/>
              <a:cs typeface="Calibri"/>
            </a:rPr>
            <a:t>Der Aufwand einer Lüftungsanlage kann anders investiert werden !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5"/>
  <sheetViews>
    <sheetView tabSelected="1" topLeftCell="A43" zoomScale="130" zoomScaleNormal="130" workbookViewId="0">
      <selection activeCell="S74" sqref="S74"/>
    </sheetView>
  </sheetViews>
  <sheetFormatPr baseColWidth="10" defaultColWidth="11.5703125" defaultRowHeight="12.75" customHeight="1" x14ac:dyDescent="0.2"/>
  <cols>
    <col min="1" max="1" width="1.42578125" style="1" customWidth="1"/>
    <col min="2" max="2" width="2.5703125" style="2" customWidth="1"/>
    <col min="3" max="3" width="15.7109375" style="2" customWidth="1"/>
    <col min="4" max="4" width="9" style="2" customWidth="1"/>
    <col min="5" max="5" width="9.140625" style="2" customWidth="1"/>
    <col min="6" max="6" width="10.28515625" style="2" customWidth="1"/>
    <col min="7" max="7" width="11.5703125" style="2"/>
    <col min="8" max="8" width="10.28515625" style="2" customWidth="1"/>
    <col min="9" max="9" width="5.42578125" style="2" customWidth="1"/>
    <col min="10" max="10" width="5.85546875" style="3" customWidth="1"/>
    <col min="11" max="11" width="3.5703125" style="3" customWidth="1"/>
    <col min="12" max="12" width="11.140625" style="1" customWidth="1"/>
    <col min="13" max="13" width="7.42578125" style="1" customWidth="1"/>
    <col min="14" max="14" width="11.5703125" style="1"/>
    <col min="15" max="15" width="16.5703125" style="1" customWidth="1"/>
    <col min="16" max="16" width="11.5703125" style="1"/>
    <col min="17" max="17" width="7.140625" style="1" customWidth="1"/>
    <col min="18" max="16384" width="11.5703125" style="2"/>
  </cols>
  <sheetData>
    <row r="1" spans="1:17" ht="5.25" customHeight="1" x14ac:dyDescent="0.2"/>
    <row r="2" spans="1:17" ht="18.75" customHeight="1" x14ac:dyDescent="0.35">
      <c r="B2" s="4" t="s">
        <v>111</v>
      </c>
      <c r="C2" s="1"/>
      <c r="D2" s="1"/>
      <c r="E2" s="1"/>
      <c r="F2" s="1"/>
      <c r="G2" s="1"/>
      <c r="H2" s="1"/>
      <c r="I2" s="1"/>
      <c r="J2" s="5"/>
      <c r="K2" s="6"/>
    </row>
    <row r="3" spans="1:17" ht="3.75" customHeight="1" x14ac:dyDescent="0.2">
      <c r="B3" s="1"/>
      <c r="C3" s="1"/>
      <c r="D3" s="1"/>
      <c r="E3" s="1"/>
      <c r="F3" s="1"/>
      <c r="G3" s="1"/>
      <c r="H3" s="1"/>
      <c r="I3" s="1"/>
      <c r="J3" s="5"/>
      <c r="K3" s="5"/>
    </row>
    <row r="4" spans="1:17" ht="26.25" customHeight="1" x14ac:dyDescent="0.25">
      <c r="B4" s="7" t="s">
        <v>0</v>
      </c>
      <c r="C4" s="8" t="s">
        <v>1</v>
      </c>
      <c r="D4" s="9"/>
      <c r="E4" s="9"/>
      <c r="F4" s="9"/>
      <c r="G4" s="9"/>
      <c r="H4" s="9"/>
      <c r="I4" s="9"/>
      <c r="J4" s="10"/>
      <c r="K4" s="11" t="s">
        <v>2</v>
      </c>
      <c r="L4" s="12" t="s">
        <v>112</v>
      </c>
      <c r="M4" s="13"/>
      <c r="N4" s="13"/>
      <c r="O4" s="13"/>
      <c r="P4" s="13"/>
      <c r="Q4" s="14"/>
    </row>
    <row r="5" spans="1:17" ht="15" customHeight="1" x14ac:dyDescent="0.25">
      <c r="B5" s="15"/>
      <c r="C5" s="16" t="s">
        <v>3</v>
      </c>
      <c r="D5" s="17"/>
      <c r="E5" s="17"/>
      <c r="F5" s="17"/>
      <c r="G5" s="17"/>
      <c r="H5" s="17"/>
      <c r="I5" s="17"/>
      <c r="J5" s="18"/>
      <c r="K5" s="19"/>
      <c r="L5" s="215" t="s">
        <v>4</v>
      </c>
      <c r="M5" s="215"/>
      <c r="N5" s="215"/>
      <c r="O5" s="215"/>
      <c r="P5" s="215"/>
      <c r="Q5" s="215"/>
    </row>
    <row r="6" spans="1:17" ht="18" customHeight="1" x14ac:dyDescent="0.45">
      <c r="B6" s="15"/>
      <c r="C6" s="20"/>
      <c r="D6" s="17"/>
      <c r="E6" s="17"/>
      <c r="F6" s="17"/>
      <c r="G6" s="17"/>
      <c r="H6" s="17"/>
      <c r="I6" s="17"/>
      <c r="J6" s="18"/>
      <c r="K6" s="19"/>
      <c r="L6" s="21"/>
      <c r="M6" s="21"/>
      <c r="N6" s="22"/>
      <c r="O6" s="19"/>
      <c r="P6" s="19"/>
      <c r="Q6" s="23"/>
    </row>
    <row r="7" spans="1:17" ht="9" customHeight="1" x14ac:dyDescent="0.25">
      <c r="B7" s="15"/>
      <c r="C7" s="24"/>
      <c r="D7" s="25"/>
      <c r="E7" s="26"/>
      <c r="F7" s="25"/>
      <c r="G7" s="25"/>
      <c r="H7" s="26"/>
      <c r="I7" s="26"/>
      <c r="J7" s="27"/>
      <c r="K7" s="28"/>
      <c r="L7" s="21"/>
      <c r="M7" s="21"/>
      <c r="N7" s="21"/>
      <c r="O7" s="21"/>
      <c r="P7" s="21"/>
      <c r="Q7" s="29"/>
    </row>
    <row r="8" spans="1:17" ht="15" customHeight="1" x14ac:dyDescent="0.25">
      <c r="B8" s="15"/>
      <c r="C8" s="216" t="s">
        <v>5</v>
      </c>
      <c r="D8" s="25"/>
      <c r="E8" s="30">
        <v>7000</v>
      </c>
      <c r="F8" s="25" t="s">
        <v>6</v>
      </c>
      <c r="G8" s="31"/>
      <c r="H8" s="25"/>
      <c r="I8" s="25"/>
      <c r="J8" s="27"/>
      <c r="K8" s="28"/>
      <c r="L8" s="21"/>
      <c r="M8" s="32" t="s">
        <v>7</v>
      </c>
      <c r="N8" s="21"/>
      <c r="O8" s="21"/>
      <c r="P8" s="21"/>
      <c r="Q8" s="29"/>
    </row>
    <row r="9" spans="1:17" ht="15" customHeight="1" x14ac:dyDescent="0.25">
      <c r="B9" s="15"/>
      <c r="C9" s="216"/>
      <c r="D9" s="25"/>
      <c r="E9" s="33"/>
      <c r="F9" s="25"/>
      <c r="G9" s="217" t="s">
        <v>8</v>
      </c>
      <c r="H9" s="217"/>
      <c r="I9" s="25"/>
      <c r="J9" s="27"/>
      <c r="K9" s="28"/>
      <c r="L9" s="21"/>
      <c r="M9" s="32"/>
      <c r="N9" s="21"/>
      <c r="O9" s="21"/>
      <c r="P9" s="21"/>
      <c r="Q9" s="29"/>
    </row>
    <row r="10" spans="1:17" ht="17.25" customHeight="1" x14ac:dyDescent="0.25">
      <c r="B10" s="15"/>
      <c r="C10" s="34" t="s">
        <v>9</v>
      </c>
      <c r="D10" s="25"/>
      <c r="E10" s="35">
        <v>0</v>
      </c>
      <c r="F10" s="36"/>
      <c r="G10" s="37" t="s">
        <v>10</v>
      </c>
      <c r="H10" s="38">
        <f>E8/E13</f>
        <v>3.5</v>
      </c>
      <c r="I10" s="25"/>
      <c r="J10" s="27"/>
      <c r="K10" s="28"/>
      <c r="L10" s="21"/>
      <c r="M10" s="32"/>
      <c r="N10" s="21"/>
      <c r="O10" s="21"/>
      <c r="P10" s="21"/>
      <c r="Q10" s="29"/>
    </row>
    <row r="11" spans="1:17" s="48" customFormat="1" ht="15.75" customHeight="1" x14ac:dyDescent="0.2">
      <c r="A11" s="39"/>
      <c r="B11" s="40"/>
      <c r="C11" s="34"/>
      <c r="D11" s="41"/>
      <c r="E11" s="42"/>
      <c r="F11" s="216"/>
      <c r="G11" s="216"/>
      <c r="H11" s="216"/>
      <c r="I11" s="216"/>
      <c r="J11" s="43"/>
      <c r="K11" s="44"/>
      <c r="L11" s="45"/>
      <c r="M11" s="46" t="s">
        <v>11</v>
      </c>
      <c r="N11" s="45"/>
      <c r="O11" s="45"/>
      <c r="P11" s="45"/>
      <c r="Q11" s="47"/>
    </row>
    <row r="12" spans="1:17" s="58" customFormat="1" ht="22.5" customHeight="1" x14ac:dyDescent="0.2">
      <c r="A12" s="49"/>
      <c r="B12" s="50"/>
      <c r="C12" s="51" t="s">
        <v>12</v>
      </c>
      <c r="D12" s="52"/>
      <c r="E12" s="52">
        <f>SUM(E8-E8*E11)</f>
        <v>7000</v>
      </c>
      <c r="F12" s="52" t="s">
        <v>13</v>
      </c>
      <c r="G12" s="52"/>
      <c r="H12" s="53"/>
      <c r="I12" s="53"/>
      <c r="J12" s="54"/>
      <c r="K12" s="55"/>
      <c r="L12" s="56">
        <f>SUM(E12)</f>
        <v>7000</v>
      </c>
      <c r="M12" s="32" t="s">
        <v>14</v>
      </c>
      <c r="N12" s="32"/>
      <c r="O12" s="32"/>
      <c r="P12" s="32"/>
      <c r="Q12" s="57"/>
    </row>
    <row r="13" spans="1:17" s="58" customFormat="1" ht="22.5" customHeight="1" x14ac:dyDescent="0.2">
      <c r="A13" s="49"/>
      <c r="B13" s="50"/>
      <c r="C13" s="51" t="s">
        <v>15</v>
      </c>
      <c r="D13" s="52"/>
      <c r="E13" s="59">
        <v>2000</v>
      </c>
      <c r="F13" s="60" t="s">
        <v>16</v>
      </c>
      <c r="G13" s="52"/>
      <c r="H13" s="53"/>
      <c r="I13" s="53"/>
      <c r="J13" s="54"/>
      <c r="K13" s="55"/>
      <c r="L13" s="56"/>
      <c r="M13" s="32"/>
      <c r="N13" s="32"/>
      <c r="O13" s="32"/>
      <c r="P13" s="32"/>
      <c r="Q13" s="57"/>
    </row>
    <row r="14" spans="1:17" ht="15" customHeight="1" x14ac:dyDescent="0.25">
      <c r="B14" s="15"/>
      <c r="C14" s="25" t="s">
        <v>17</v>
      </c>
      <c r="D14" s="25"/>
      <c r="E14" s="59">
        <v>25.21</v>
      </c>
      <c r="F14" s="25" t="s">
        <v>18</v>
      </c>
      <c r="G14" s="25" t="s">
        <v>19</v>
      </c>
      <c r="H14" s="25"/>
      <c r="I14" s="25"/>
      <c r="J14" s="27"/>
      <c r="K14" s="28"/>
      <c r="L14" s="61">
        <f>L16/1.19</f>
        <v>10.084033613445378</v>
      </c>
      <c r="M14" s="21" t="s">
        <v>20</v>
      </c>
      <c r="N14" s="21" t="s">
        <v>21</v>
      </c>
      <c r="O14" s="21"/>
      <c r="P14" s="21"/>
      <c r="Q14" s="29"/>
    </row>
    <row r="15" spans="1:17" ht="15" customHeight="1" x14ac:dyDescent="0.25">
      <c r="B15" s="15"/>
      <c r="C15" s="25" t="s">
        <v>22</v>
      </c>
      <c r="D15" s="25">
        <v>0.19</v>
      </c>
      <c r="E15" s="25">
        <f>SUM(E14*D15)</f>
        <v>4.7899000000000003</v>
      </c>
      <c r="F15" s="25" t="s">
        <v>18</v>
      </c>
      <c r="G15" s="25"/>
      <c r="H15" s="25"/>
      <c r="I15" s="25"/>
      <c r="J15" s="27"/>
      <c r="K15" s="28"/>
      <c r="L15" s="61">
        <f>L14*0.19</f>
        <v>1.9159663865546219</v>
      </c>
      <c r="M15" s="62" t="s">
        <v>23</v>
      </c>
      <c r="N15" s="62"/>
      <c r="O15" s="21"/>
      <c r="P15" s="21"/>
      <c r="Q15" s="29"/>
    </row>
    <row r="16" spans="1:17" ht="15" customHeight="1" x14ac:dyDescent="0.25">
      <c r="B16" s="15"/>
      <c r="C16" s="212" t="s">
        <v>24</v>
      </c>
      <c r="D16" s="212"/>
      <c r="E16" s="213">
        <f>SUM(E14)+(E14*D15)</f>
        <v>29.9999</v>
      </c>
      <c r="F16" s="212" t="s">
        <v>25</v>
      </c>
      <c r="G16" s="212" t="s">
        <v>26</v>
      </c>
      <c r="H16" s="212"/>
      <c r="I16" s="214"/>
      <c r="J16" s="63"/>
      <c r="K16" s="64"/>
      <c r="L16" s="62">
        <v>12</v>
      </c>
      <c r="M16" s="62" t="s">
        <v>27</v>
      </c>
      <c r="N16" s="62"/>
      <c r="O16" s="62"/>
      <c r="P16" s="21"/>
      <c r="Q16" s="29"/>
    </row>
    <row r="17" spans="1:17" ht="15" customHeight="1" x14ac:dyDescent="0.25">
      <c r="B17" s="15"/>
      <c r="C17" s="25" t="s">
        <v>28</v>
      </c>
      <c r="D17" s="25"/>
      <c r="E17" s="65">
        <v>50</v>
      </c>
      <c r="F17" s="25" t="s">
        <v>29</v>
      </c>
      <c r="G17" s="25" t="s">
        <v>26</v>
      </c>
      <c r="H17" s="25"/>
      <c r="I17" s="25"/>
      <c r="J17" s="27"/>
      <c r="K17" s="28"/>
      <c r="L17" s="66"/>
      <c r="M17" s="21"/>
      <c r="N17" s="21"/>
      <c r="O17" s="21"/>
      <c r="P17" s="21"/>
      <c r="Q17" s="67"/>
    </row>
    <row r="18" spans="1:17" ht="15.75" customHeight="1" x14ac:dyDescent="0.25">
      <c r="B18" s="68"/>
      <c r="C18" s="69" t="s">
        <v>30</v>
      </c>
      <c r="D18" s="69"/>
      <c r="E18" s="70">
        <f>E13*E16/100+E17</f>
        <v>649.99800000000005</v>
      </c>
      <c r="F18" s="69" t="s">
        <v>29</v>
      </c>
      <c r="G18" s="69"/>
      <c r="H18" s="69"/>
      <c r="I18" s="69"/>
      <c r="J18" s="18"/>
      <c r="K18" s="71"/>
      <c r="L18" s="72">
        <f>(L12*L16)/100+L17</f>
        <v>840</v>
      </c>
      <c r="M18" s="72" t="s">
        <v>29</v>
      </c>
      <c r="N18" s="72" t="s">
        <v>31</v>
      </c>
      <c r="O18" s="72"/>
      <c r="P18" s="72"/>
      <c r="Q18" s="73"/>
    </row>
    <row r="19" spans="1:17" ht="15.75" customHeight="1" x14ac:dyDescent="0.25">
      <c r="A19" s="5"/>
      <c r="B19" s="74"/>
      <c r="C19" s="74"/>
      <c r="D19" s="74"/>
      <c r="E19" s="74"/>
      <c r="F19" s="74"/>
      <c r="G19" s="74"/>
      <c r="H19" s="74"/>
      <c r="I19" s="74"/>
      <c r="J19" s="74"/>
      <c r="K19" s="74"/>
      <c r="L19" s="74"/>
      <c r="M19" s="74"/>
      <c r="N19" s="74"/>
      <c r="O19" s="74"/>
      <c r="P19" s="74"/>
      <c r="Q19" s="75"/>
    </row>
    <row r="20" spans="1:17" s="83" customFormat="1" ht="18.75" customHeight="1" x14ac:dyDescent="0.35">
      <c r="A20" s="76"/>
      <c r="B20" s="77" t="s">
        <v>32</v>
      </c>
      <c r="C20" s="78" t="s">
        <v>33</v>
      </c>
      <c r="D20" s="78"/>
      <c r="E20" s="78"/>
      <c r="F20" s="78"/>
      <c r="G20" s="78"/>
      <c r="H20" s="78"/>
      <c r="I20" s="78"/>
      <c r="J20" s="79"/>
      <c r="K20" s="80" t="s">
        <v>34</v>
      </c>
      <c r="L20" s="81" t="s">
        <v>35</v>
      </c>
      <c r="M20" s="81"/>
      <c r="N20" s="81"/>
      <c r="O20" s="81"/>
      <c r="P20" s="81"/>
      <c r="Q20" s="82"/>
    </row>
    <row r="21" spans="1:17" ht="36" customHeight="1" x14ac:dyDescent="0.25">
      <c r="B21" s="84"/>
      <c r="C21" s="218" t="s">
        <v>36</v>
      </c>
      <c r="D21" s="218"/>
      <c r="E21" s="218"/>
      <c r="F21" s="218"/>
      <c r="G21" s="218"/>
      <c r="H21" s="218"/>
      <c r="I21" s="218"/>
      <c r="J21" s="85"/>
      <c r="K21" s="86"/>
      <c r="L21" s="86"/>
      <c r="M21" s="86"/>
      <c r="N21" s="86"/>
      <c r="O21" s="86" t="s">
        <v>37</v>
      </c>
      <c r="P21" s="86"/>
      <c r="Q21" s="87"/>
    </row>
    <row r="22" spans="1:17" ht="8.25" customHeight="1" x14ac:dyDescent="0.2">
      <c r="B22" s="88"/>
      <c r="C22" s="24"/>
      <c r="D22" s="25"/>
      <c r="E22" s="25"/>
      <c r="F22" s="25"/>
      <c r="G22" s="219" t="s">
        <v>38</v>
      </c>
      <c r="H22" s="219"/>
      <c r="I22" s="219"/>
      <c r="J22" s="10"/>
      <c r="K22" s="21"/>
      <c r="L22" s="21"/>
      <c r="M22" s="21"/>
      <c r="N22" s="21"/>
      <c r="O22" s="21"/>
      <c r="P22" s="21"/>
      <c r="Q22" s="89"/>
    </row>
    <row r="23" spans="1:17" ht="33" customHeight="1" x14ac:dyDescent="0.25">
      <c r="B23" s="84"/>
      <c r="C23" s="220" t="s">
        <v>39</v>
      </c>
      <c r="D23" s="220"/>
      <c r="E23" s="90">
        <v>0</v>
      </c>
      <c r="F23" s="51" t="s">
        <v>40</v>
      </c>
      <c r="G23" s="219"/>
      <c r="H23" s="219"/>
      <c r="I23" s="219"/>
      <c r="J23" s="91"/>
      <c r="K23" s="92"/>
      <c r="L23" s="86"/>
      <c r="M23" s="86"/>
      <c r="N23" s="93"/>
      <c r="O23" s="86"/>
      <c r="P23" s="21"/>
      <c r="Q23" s="89"/>
    </row>
    <row r="24" spans="1:17" s="103" customFormat="1" ht="26.25" customHeight="1" x14ac:dyDescent="0.2">
      <c r="A24" s="94"/>
      <c r="B24" s="95"/>
      <c r="C24" s="96" t="s">
        <v>41</v>
      </c>
      <c r="D24" s="97"/>
      <c r="E24" s="98">
        <v>7000</v>
      </c>
      <c r="F24" s="97" t="s">
        <v>13</v>
      </c>
      <c r="G24" s="97"/>
      <c r="H24" s="97"/>
      <c r="I24" s="97"/>
      <c r="J24" s="99"/>
      <c r="K24" s="100"/>
      <c r="L24" s="100"/>
      <c r="M24" s="100"/>
      <c r="N24" s="101"/>
      <c r="O24" s="100"/>
      <c r="P24" s="56"/>
      <c r="Q24" s="102"/>
    </row>
    <row r="25" spans="1:17" ht="15" customHeight="1" x14ac:dyDescent="0.25">
      <c r="B25" s="84"/>
      <c r="C25" s="221" t="s">
        <v>42</v>
      </c>
      <c r="D25" s="221"/>
      <c r="E25" s="222" t="s">
        <v>43</v>
      </c>
      <c r="F25" s="222"/>
      <c r="G25" s="223" t="s">
        <v>44</v>
      </c>
      <c r="H25" s="223"/>
      <c r="I25" s="223"/>
      <c r="J25" s="104"/>
      <c r="K25" s="105"/>
      <c r="L25" s="86"/>
      <c r="M25" s="86"/>
      <c r="N25" s="106"/>
      <c r="O25" s="86"/>
      <c r="P25" s="21"/>
      <c r="Q25" s="89"/>
    </row>
    <row r="26" spans="1:17" ht="15" customHeight="1" x14ac:dyDescent="0.25">
      <c r="B26" s="84"/>
      <c r="C26" s="221" t="s">
        <v>45</v>
      </c>
      <c r="D26" s="221"/>
      <c r="E26" s="107">
        <v>25</v>
      </c>
      <c r="F26" s="108" t="s">
        <v>46</v>
      </c>
      <c r="G26" s="107">
        <f t="shared" ref="G26:G31" si="0">+$E$23*$E$24/1000*E26</f>
        <v>0</v>
      </c>
      <c r="H26" s="224" t="s">
        <v>29</v>
      </c>
      <c r="I26" s="224"/>
      <c r="J26" s="109"/>
      <c r="K26" s="105"/>
      <c r="L26" s="86"/>
      <c r="M26" s="86"/>
      <c r="N26" s="86"/>
      <c r="O26" s="86"/>
      <c r="P26" s="110"/>
      <c r="Q26" s="111"/>
    </row>
    <row r="27" spans="1:17" ht="15" customHeight="1" x14ac:dyDescent="0.25">
      <c r="B27" s="84"/>
      <c r="C27" s="221" t="s">
        <v>47</v>
      </c>
      <c r="D27" s="221"/>
      <c r="E27" s="112">
        <v>30</v>
      </c>
      <c r="F27" s="108" t="s">
        <v>46</v>
      </c>
      <c r="G27" s="107">
        <f t="shared" si="0"/>
        <v>0</v>
      </c>
      <c r="H27" s="224" t="s">
        <v>29</v>
      </c>
      <c r="I27" s="224"/>
      <c r="J27" s="109"/>
      <c r="K27" s="105"/>
      <c r="L27" s="113"/>
      <c r="M27" s="227"/>
      <c r="N27" s="113"/>
      <c r="O27" s="86"/>
      <c r="P27" s="110"/>
      <c r="Q27" s="111"/>
    </row>
    <row r="28" spans="1:17" ht="15" customHeight="1" x14ac:dyDescent="0.25">
      <c r="B28" s="84"/>
      <c r="C28" s="221" t="s">
        <v>48</v>
      </c>
      <c r="D28" s="221"/>
      <c r="E28" s="112">
        <v>35</v>
      </c>
      <c r="F28" s="108" t="s">
        <v>46</v>
      </c>
      <c r="G28" s="107">
        <f t="shared" si="0"/>
        <v>0</v>
      </c>
      <c r="H28" s="224" t="s">
        <v>29</v>
      </c>
      <c r="I28" s="224"/>
      <c r="J28" s="109"/>
      <c r="K28" s="105"/>
      <c r="L28" s="113"/>
      <c r="M28" s="227"/>
      <c r="N28" s="113"/>
      <c r="O28" s="86"/>
      <c r="P28" s="110"/>
      <c r="Q28" s="111"/>
    </row>
    <row r="29" spans="1:17" ht="15" customHeight="1" x14ac:dyDescent="0.25">
      <c r="B29" s="84"/>
      <c r="C29" s="221" t="s">
        <v>49</v>
      </c>
      <c r="D29" s="221"/>
      <c r="E29" s="112">
        <v>45</v>
      </c>
      <c r="F29" s="108" t="s">
        <v>46</v>
      </c>
      <c r="G29" s="107">
        <f t="shared" si="0"/>
        <v>0</v>
      </c>
      <c r="H29" s="224" t="s">
        <v>29</v>
      </c>
      <c r="I29" s="224"/>
      <c r="J29" s="109"/>
      <c r="K29" s="105"/>
      <c r="L29" s="113"/>
      <c r="M29" s="227"/>
      <c r="N29" s="113"/>
      <c r="O29" s="86"/>
      <c r="P29" s="110"/>
      <c r="Q29" s="111"/>
    </row>
    <row r="30" spans="1:17" ht="15" customHeight="1" x14ac:dyDescent="0.25">
      <c r="B30" s="84"/>
      <c r="C30" s="221" t="s">
        <v>50</v>
      </c>
      <c r="D30" s="221"/>
      <c r="E30" s="107">
        <v>55</v>
      </c>
      <c r="F30" s="108" t="s">
        <v>46</v>
      </c>
      <c r="G30" s="107">
        <f t="shared" si="0"/>
        <v>0</v>
      </c>
      <c r="H30" s="224" t="s">
        <v>29</v>
      </c>
      <c r="I30" s="224"/>
      <c r="J30" s="109"/>
      <c r="K30" s="105"/>
      <c r="L30" s="86"/>
      <c r="M30" s="86"/>
      <c r="N30" s="86"/>
      <c r="O30" s="86"/>
      <c r="P30" s="110"/>
      <c r="Q30" s="111"/>
    </row>
    <row r="31" spans="1:17" ht="15" customHeight="1" x14ac:dyDescent="0.25">
      <c r="B31" s="84"/>
      <c r="C31" s="114" t="s">
        <v>51</v>
      </c>
      <c r="D31" s="114"/>
      <c r="E31" s="107">
        <v>60</v>
      </c>
      <c r="F31" s="108" t="s">
        <v>46</v>
      </c>
      <c r="G31" s="107">
        <f t="shared" si="0"/>
        <v>0</v>
      </c>
      <c r="H31" s="224" t="s">
        <v>29</v>
      </c>
      <c r="I31" s="224"/>
      <c r="J31" s="104"/>
      <c r="K31" s="105"/>
      <c r="L31" s="86"/>
      <c r="M31" s="86"/>
      <c r="N31" s="86"/>
      <c r="O31" s="86"/>
      <c r="P31" s="110"/>
      <c r="Q31" s="111"/>
    </row>
    <row r="32" spans="1:17" ht="9" customHeight="1" x14ac:dyDescent="0.25">
      <c r="B32" s="84"/>
      <c r="C32" s="25"/>
      <c r="D32" s="115"/>
      <c r="E32" s="115"/>
      <c r="F32" s="115"/>
      <c r="G32" s="115"/>
      <c r="H32" s="115"/>
      <c r="I32" s="115"/>
      <c r="J32" s="85"/>
      <c r="K32" s="86"/>
      <c r="L32" s="116"/>
      <c r="M32" s="86"/>
      <c r="N32" s="86"/>
      <c r="O32" s="86"/>
      <c r="P32" s="86"/>
      <c r="Q32" s="87"/>
    </row>
    <row r="33" spans="1:18" ht="15.75" customHeight="1" x14ac:dyDescent="0.25">
      <c r="B33" s="117"/>
      <c r="C33" s="118" t="s">
        <v>52</v>
      </c>
      <c r="D33" s="119"/>
      <c r="E33" s="119"/>
      <c r="F33" s="119"/>
      <c r="G33" s="119"/>
      <c r="H33" s="119"/>
      <c r="I33" s="119"/>
      <c r="J33" s="120"/>
      <c r="K33" s="121"/>
      <c r="L33" s="122"/>
      <c r="M33" s="122"/>
      <c r="N33" s="123"/>
      <c r="O33" s="123"/>
      <c r="P33" s="123"/>
      <c r="Q33" s="124"/>
    </row>
    <row r="34" spans="1:18" ht="15.75" customHeight="1" x14ac:dyDescent="0.25">
      <c r="B34" s="125"/>
      <c r="C34" s="126"/>
      <c r="D34" s="125"/>
      <c r="E34" s="125"/>
      <c r="F34" s="125"/>
      <c r="G34" s="125"/>
      <c r="H34" s="125"/>
      <c r="I34" s="125"/>
      <c r="J34" s="127"/>
      <c r="K34" s="128"/>
      <c r="L34" s="129"/>
      <c r="M34" s="129"/>
      <c r="N34" s="127"/>
      <c r="O34" s="127"/>
      <c r="P34" s="127"/>
      <c r="Q34" s="127"/>
    </row>
    <row r="35" spans="1:18" ht="15.75" customHeight="1" x14ac:dyDescent="0.25">
      <c r="B35" s="127"/>
      <c r="C35" s="130"/>
      <c r="D35" s="127"/>
      <c r="E35" s="127"/>
      <c r="F35" s="127"/>
      <c r="G35" s="127"/>
      <c r="H35" s="127"/>
      <c r="I35" s="127"/>
      <c r="J35" s="127"/>
      <c r="K35" s="127"/>
      <c r="L35" s="129"/>
      <c r="M35" s="129"/>
      <c r="N35" s="127"/>
      <c r="O35" s="127"/>
      <c r="P35" s="127"/>
      <c r="Q35" s="127"/>
    </row>
    <row r="36" spans="1:18" ht="15" customHeight="1" x14ac:dyDescent="0.25">
      <c r="B36" s="7" t="s">
        <v>53</v>
      </c>
      <c r="C36" s="8" t="s">
        <v>54</v>
      </c>
      <c r="D36" s="131"/>
      <c r="E36" s="131"/>
      <c r="F36" s="131"/>
      <c r="G36" s="131"/>
      <c r="H36" s="131"/>
      <c r="I36" s="131"/>
      <c r="J36" s="27"/>
      <c r="K36" s="132" t="s">
        <v>53</v>
      </c>
      <c r="L36" s="133" t="s">
        <v>55</v>
      </c>
      <c r="M36" s="134"/>
      <c r="N36" s="134"/>
      <c r="O36" s="134"/>
      <c r="P36" s="134"/>
      <c r="Q36" s="135"/>
    </row>
    <row r="37" spans="1:18" ht="6" customHeight="1" x14ac:dyDescent="0.25">
      <c r="B37" s="136"/>
      <c r="C37" s="16"/>
      <c r="D37" s="26"/>
      <c r="E37" s="26"/>
      <c r="F37" s="26"/>
      <c r="G37" s="26"/>
      <c r="H37" s="26"/>
      <c r="I37" s="26"/>
      <c r="J37" s="27"/>
      <c r="K37" s="137"/>
      <c r="L37" s="138"/>
      <c r="M37" s="138"/>
      <c r="N37" s="138"/>
      <c r="O37" s="138"/>
      <c r="P37" s="138"/>
      <c r="Q37" s="139"/>
    </row>
    <row r="38" spans="1:18" ht="15" customHeight="1" x14ac:dyDescent="0.25">
      <c r="B38" s="15"/>
      <c r="C38" s="225" t="s">
        <v>56</v>
      </c>
      <c r="D38" s="225"/>
      <c r="E38" s="226">
        <v>28000</v>
      </c>
      <c r="F38" s="25"/>
      <c r="G38" s="26"/>
      <c r="H38" s="26"/>
      <c r="I38" s="26"/>
      <c r="J38" s="27"/>
      <c r="K38" s="137"/>
      <c r="L38" s="21">
        <v>0</v>
      </c>
      <c r="M38" s="21" t="s">
        <v>57</v>
      </c>
      <c r="N38" s="21"/>
      <c r="O38" s="21"/>
      <c r="P38" s="21"/>
      <c r="Q38" s="29"/>
    </row>
    <row r="39" spans="1:18" ht="15" customHeight="1" x14ac:dyDescent="0.25">
      <c r="B39" s="15"/>
      <c r="C39" s="225"/>
      <c r="D39" s="225"/>
      <c r="E39" s="226"/>
      <c r="F39" s="25"/>
      <c r="G39" s="25"/>
      <c r="H39" s="140"/>
      <c r="I39" s="25"/>
      <c r="J39" s="10"/>
      <c r="K39" s="141"/>
      <c r="L39" s="61">
        <v>0</v>
      </c>
      <c r="M39" s="21" t="s">
        <v>58</v>
      </c>
      <c r="N39" s="21"/>
      <c r="O39" s="21"/>
      <c r="P39" s="21"/>
      <c r="Q39" s="29"/>
    </row>
    <row r="40" spans="1:18" ht="15" customHeight="1" x14ac:dyDescent="0.25">
      <c r="B40" s="15"/>
      <c r="C40" s="225"/>
      <c r="D40" s="225"/>
      <c r="E40" s="226"/>
      <c r="F40" s="25"/>
      <c r="G40" s="26"/>
      <c r="H40" s="142"/>
      <c r="I40" s="143"/>
      <c r="J40" s="27"/>
      <c r="K40" s="137"/>
      <c r="L40" s="21">
        <v>0</v>
      </c>
      <c r="M40" s="21" t="s">
        <v>59</v>
      </c>
      <c r="N40" s="21"/>
      <c r="O40" s="21"/>
      <c r="P40" s="21"/>
      <c r="Q40" s="29"/>
    </row>
    <row r="41" spans="1:18" ht="15" customHeight="1" x14ac:dyDescent="0.25">
      <c r="B41" s="15"/>
      <c r="C41" s="225"/>
      <c r="D41" s="225"/>
      <c r="E41" s="226"/>
      <c r="F41" s="25"/>
      <c r="G41" s="26"/>
      <c r="H41" s="26"/>
      <c r="I41" s="26"/>
      <c r="J41" s="27"/>
      <c r="K41" s="137"/>
      <c r="L41" s="21">
        <v>0</v>
      </c>
      <c r="M41" s="21" t="s">
        <v>60</v>
      </c>
      <c r="N41" s="21"/>
      <c r="O41" s="21"/>
      <c r="P41" s="21"/>
      <c r="Q41" s="29"/>
    </row>
    <row r="42" spans="1:18" ht="15" customHeight="1" x14ac:dyDescent="0.25">
      <c r="B42" s="15"/>
      <c r="C42" s="52" t="s">
        <v>61</v>
      </c>
      <c r="D42" s="52"/>
      <c r="E42" s="144">
        <v>-7000</v>
      </c>
      <c r="F42" s="145"/>
      <c r="G42" s="26"/>
      <c r="H42" s="26"/>
      <c r="I42" s="146"/>
      <c r="J42" s="27"/>
      <c r="K42" s="137"/>
      <c r="L42" s="21">
        <v>0</v>
      </c>
      <c r="M42" s="21" t="s">
        <v>62</v>
      </c>
      <c r="N42" s="21"/>
      <c r="O42" s="21"/>
      <c r="P42" s="21"/>
      <c r="Q42" s="29"/>
    </row>
    <row r="43" spans="1:18" ht="15.75" customHeight="1" x14ac:dyDescent="0.25">
      <c r="B43" s="68"/>
      <c r="C43" s="147"/>
      <c r="D43" s="147"/>
      <c r="E43" s="148">
        <f>SUM(E38:E42)</f>
        <v>21000</v>
      </c>
      <c r="F43" s="149"/>
      <c r="G43" s="150"/>
      <c r="H43" s="150"/>
      <c r="I43" s="150"/>
      <c r="J43" s="27"/>
      <c r="K43" s="151"/>
      <c r="L43" s="152">
        <f>SUM(L39)</f>
        <v>0</v>
      </c>
      <c r="M43" s="152" t="s">
        <v>63</v>
      </c>
      <c r="N43" s="152" t="s">
        <v>64</v>
      </c>
      <c r="O43" s="152"/>
      <c r="P43" s="152"/>
      <c r="Q43" s="153"/>
    </row>
    <row r="44" spans="1:18" s="1" customFormat="1" ht="15.75" customHeight="1" x14ac:dyDescent="0.25">
      <c r="A44" s="5"/>
      <c r="B44" s="74"/>
      <c r="C44" s="74"/>
      <c r="D44" s="74"/>
      <c r="E44" s="74"/>
      <c r="F44" s="74"/>
      <c r="G44" s="74"/>
      <c r="H44" s="74"/>
      <c r="I44" s="74"/>
      <c r="J44" s="74"/>
      <c r="K44" s="74"/>
      <c r="L44" s="74"/>
      <c r="M44" s="74"/>
      <c r="N44" s="74"/>
      <c r="O44" s="74"/>
      <c r="P44" s="74"/>
      <c r="Q44" s="74"/>
      <c r="R44" s="5"/>
    </row>
    <row r="45" spans="1:18" ht="15" customHeight="1" x14ac:dyDescent="0.25">
      <c r="B45" s="154" t="s">
        <v>65</v>
      </c>
      <c r="C45" s="155" t="s">
        <v>66</v>
      </c>
      <c r="D45" s="131"/>
      <c r="E45" s="131"/>
      <c r="F45" s="131"/>
      <c r="G45" s="131"/>
      <c r="H45" s="131"/>
      <c r="I45" s="131"/>
      <c r="J45" s="156"/>
      <c r="K45" s="132" t="s">
        <v>65</v>
      </c>
      <c r="L45" s="157" t="s">
        <v>67</v>
      </c>
      <c r="M45" s="134"/>
      <c r="N45" s="158"/>
      <c r="O45" s="134"/>
      <c r="P45" s="134"/>
      <c r="Q45" s="135"/>
    </row>
    <row r="46" spans="1:18" ht="15" customHeight="1" x14ac:dyDescent="0.25">
      <c r="B46" s="15"/>
      <c r="C46" s="25" t="s">
        <v>68</v>
      </c>
      <c r="D46" s="25"/>
      <c r="E46" s="159">
        <f>E43</f>
        <v>21000</v>
      </c>
      <c r="F46" s="25" t="s">
        <v>63</v>
      </c>
      <c r="G46" s="25"/>
      <c r="H46" s="25"/>
      <c r="I46" s="26"/>
      <c r="J46" s="156"/>
      <c r="K46" s="137"/>
      <c r="L46" s="21"/>
      <c r="M46" s="28"/>
      <c r="N46" s="28"/>
      <c r="O46" s="28"/>
      <c r="P46" s="28"/>
      <c r="Q46" s="29"/>
    </row>
    <row r="47" spans="1:18" ht="15" customHeight="1" x14ac:dyDescent="0.25">
      <c r="B47" s="15"/>
      <c r="C47" s="25" t="s">
        <v>69</v>
      </c>
      <c r="D47" s="25"/>
      <c r="E47" s="25">
        <v>20</v>
      </c>
      <c r="F47" s="25" t="s">
        <v>70</v>
      </c>
      <c r="G47" s="160"/>
      <c r="H47" s="25"/>
      <c r="I47" s="161"/>
      <c r="J47" s="162"/>
      <c r="K47" s="163"/>
      <c r="L47" s="21"/>
      <c r="M47" s="21"/>
      <c r="N47" s="21"/>
      <c r="O47" s="164"/>
      <c r="P47" s="164"/>
      <c r="Q47" s="165"/>
    </row>
    <row r="48" spans="1:18" ht="15" customHeight="1" x14ac:dyDescent="0.25">
      <c r="B48" s="15"/>
      <c r="C48" s="25" t="s">
        <v>71</v>
      </c>
      <c r="D48" s="25"/>
      <c r="E48" s="25">
        <v>0.02</v>
      </c>
      <c r="F48" s="25" t="s">
        <v>72</v>
      </c>
      <c r="G48" s="25"/>
      <c r="H48" s="25"/>
      <c r="I48" s="26"/>
      <c r="J48" s="156"/>
      <c r="K48" s="137"/>
      <c r="L48" s="28"/>
      <c r="M48" s="28"/>
      <c r="N48" s="164"/>
      <c r="O48" s="28"/>
      <c r="P48" s="28"/>
      <c r="Q48" s="29"/>
    </row>
    <row r="49" spans="1:18" ht="15.75" customHeight="1" x14ac:dyDescent="0.25">
      <c r="B49" s="68"/>
      <c r="C49" s="149" t="s">
        <v>73</v>
      </c>
      <c r="D49" s="149"/>
      <c r="E49" s="149">
        <f>PMT(E48,E47,E43)*-1</f>
        <v>1284.2910806310983</v>
      </c>
      <c r="F49" s="149" t="s">
        <v>74</v>
      </c>
      <c r="G49" s="149"/>
      <c r="H49" s="149"/>
      <c r="I49" s="150"/>
      <c r="J49" s="156"/>
      <c r="K49" s="151"/>
      <c r="L49" s="166"/>
      <c r="M49" s="166"/>
      <c r="N49" s="167"/>
      <c r="O49" s="167"/>
      <c r="P49" s="167"/>
      <c r="Q49" s="168"/>
    </row>
    <row r="50" spans="1:18" s="1" customFormat="1" ht="15.75" customHeight="1" x14ac:dyDescent="0.25">
      <c r="A50" s="5"/>
      <c r="B50" s="74"/>
      <c r="C50" s="74"/>
      <c r="D50" s="74"/>
      <c r="E50" s="74"/>
      <c r="F50" s="74"/>
      <c r="G50" s="74"/>
      <c r="H50" s="74"/>
      <c r="I50" s="74"/>
      <c r="J50" s="74"/>
      <c r="K50" s="74"/>
      <c r="L50" s="74"/>
      <c r="M50" s="74"/>
      <c r="N50" s="169"/>
      <c r="O50" s="169"/>
      <c r="P50" s="169"/>
      <c r="Q50" s="169"/>
    </row>
    <row r="51" spans="1:18" ht="15" customHeight="1" x14ac:dyDescent="0.25">
      <c r="B51" s="154" t="s">
        <v>75</v>
      </c>
      <c r="C51" s="155" t="s">
        <v>76</v>
      </c>
      <c r="D51" s="131"/>
      <c r="E51" s="131"/>
      <c r="F51" s="131"/>
      <c r="G51" s="131"/>
      <c r="H51" s="131"/>
      <c r="I51" s="131"/>
      <c r="J51" s="156"/>
      <c r="K51" s="132" t="s">
        <v>75</v>
      </c>
      <c r="L51" s="133" t="s">
        <v>76</v>
      </c>
      <c r="M51" s="13"/>
      <c r="N51" s="134"/>
      <c r="O51" s="134"/>
      <c r="P51" s="134"/>
      <c r="Q51" s="135"/>
    </row>
    <row r="52" spans="1:18" ht="15" customHeight="1" x14ac:dyDescent="0.25">
      <c r="B52" s="15"/>
      <c r="C52" s="25" t="s">
        <v>77</v>
      </c>
      <c r="D52" s="25"/>
      <c r="E52" s="25">
        <v>0</v>
      </c>
      <c r="F52" s="25" t="s">
        <v>78</v>
      </c>
      <c r="G52" s="25"/>
      <c r="H52" s="25"/>
      <c r="I52" s="26"/>
      <c r="J52" s="170"/>
      <c r="K52" s="137"/>
      <c r="L52" s="171">
        <f>SUM(P31)</f>
        <v>0</v>
      </c>
      <c r="M52" s="21" t="s">
        <v>79</v>
      </c>
      <c r="N52" s="21"/>
      <c r="O52" s="21"/>
      <c r="P52" s="21"/>
      <c r="Q52" s="172"/>
    </row>
    <row r="53" spans="1:18" ht="15" customHeight="1" x14ac:dyDescent="0.25">
      <c r="B53" s="173"/>
      <c r="C53" s="25" t="s">
        <v>80</v>
      </c>
      <c r="D53" s="25"/>
      <c r="E53" s="25">
        <f>E18</f>
        <v>649.99800000000005</v>
      </c>
      <c r="F53" s="25" t="s">
        <v>29</v>
      </c>
      <c r="G53" s="25"/>
      <c r="H53" s="25"/>
      <c r="I53" s="26"/>
      <c r="J53" s="156"/>
      <c r="K53" s="137"/>
      <c r="L53" s="21">
        <f>L18</f>
        <v>840</v>
      </c>
      <c r="M53" s="21" t="s">
        <v>29</v>
      </c>
      <c r="N53" s="21" t="s">
        <v>81</v>
      </c>
      <c r="O53" s="21"/>
      <c r="P53" s="21"/>
      <c r="Q53" s="29"/>
    </row>
    <row r="54" spans="1:18" ht="15" customHeight="1" x14ac:dyDescent="0.25">
      <c r="B54" s="15"/>
      <c r="C54" s="25" t="s">
        <v>82</v>
      </c>
      <c r="D54" s="25"/>
      <c r="E54" s="25">
        <f>E49</f>
        <v>1284.2910806310983</v>
      </c>
      <c r="F54" s="25" t="s">
        <v>83</v>
      </c>
      <c r="G54" s="25"/>
      <c r="H54" s="25"/>
      <c r="I54" s="26"/>
      <c r="J54" s="156"/>
      <c r="K54" s="137"/>
      <c r="L54" s="21">
        <v>1400</v>
      </c>
      <c r="M54" s="21" t="s">
        <v>29</v>
      </c>
      <c r="N54" s="21" t="s">
        <v>84</v>
      </c>
      <c r="O54" s="21"/>
      <c r="P54" s="21"/>
      <c r="Q54" s="67"/>
    </row>
    <row r="55" spans="1:18" ht="15" customHeight="1" x14ac:dyDescent="0.25">
      <c r="B55" s="15"/>
      <c r="C55" s="25" t="s">
        <v>85</v>
      </c>
      <c r="D55" s="25"/>
      <c r="E55" s="174">
        <v>0</v>
      </c>
      <c r="F55" s="25" t="s">
        <v>86</v>
      </c>
      <c r="G55" s="25"/>
      <c r="H55" s="25"/>
      <c r="I55" s="25"/>
      <c r="J55" s="175"/>
      <c r="K55" s="141"/>
      <c r="L55" s="176"/>
      <c r="M55" s="21"/>
      <c r="N55" s="21" t="s">
        <v>87</v>
      </c>
      <c r="O55" s="21"/>
      <c r="P55" s="21"/>
      <c r="Q55" s="29"/>
    </row>
    <row r="56" spans="1:18" ht="15" customHeight="1" x14ac:dyDescent="0.25">
      <c r="B56" s="15"/>
      <c r="C56" s="25" t="s">
        <v>88</v>
      </c>
      <c r="D56" s="25"/>
      <c r="E56" s="25">
        <v>150</v>
      </c>
      <c r="F56" s="25" t="s">
        <v>86</v>
      </c>
      <c r="G56" s="25"/>
      <c r="H56" s="25"/>
      <c r="I56" s="26"/>
      <c r="J56" s="156"/>
      <c r="K56" s="137"/>
      <c r="L56" s="176"/>
      <c r="M56" s="21"/>
      <c r="N56" s="21" t="s">
        <v>89</v>
      </c>
      <c r="O56" s="21"/>
      <c r="P56" s="21"/>
      <c r="Q56" s="29"/>
    </row>
    <row r="57" spans="1:18" ht="15" customHeight="1" x14ac:dyDescent="0.25">
      <c r="B57" s="15"/>
      <c r="C57" s="25" t="s">
        <v>90</v>
      </c>
      <c r="D57" s="25"/>
      <c r="E57" s="174">
        <v>150</v>
      </c>
      <c r="F57" s="25" t="s">
        <v>91</v>
      </c>
      <c r="G57" s="25"/>
      <c r="H57" s="25"/>
      <c r="I57" s="26"/>
      <c r="J57" s="156"/>
      <c r="K57" s="137"/>
      <c r="L57" s="176"/>
      <c r="M57" s="62"/>
      <c r="N57" s="177" t="s">
        <v>92</v>
      </c>
      <c r="O57" s="62"/>
      <c r="P57" s="62"/>
      <c r="Q57" s="67"/>
      <c r="R57" s="175"/>
    </row>
    <row r="58" spans="1:18" ht="15" customHeight="1" x14ac:dyDescent="0.25">
      <c r="B58" s="15"/>
      <c r="C58" s="25" t="s">
        <v>93</v>
      </c>
      <c r="D58" s="25"/>
      <c r="E58" s="174">
        <v>0</v>
      </c>
      <c r="F58" s="25" t="s">
        <v>86</v>
      </c>
      <c r="G58" s="25"/>
      <c r="H58" s="25"/>
      <c r="I58" s="26"/>
      <c r="J58" s="156"/>
      <c r="K58" s="137"/>
      <c r="L58" s="178">
        <v>10</v>
      </c>
      <c r="M58" s="21" t="s">
        <v>29</v>
      </c>
      <c r="N58" s="21" t="s">
        <v>94</v>
      </c>
      <c r="O58" s="21"/>
      <c r="P58" s="21"/>
      <c r="Q58" s="29"/>
    </row>
    <row r="59" spans="1:18" ht="15.75" customHeight="1" x14ac:dyDescent="0.25">
      <c r="B59" s="68"/>
      <c r="C59" s="70" t="s">
        <v>73</v>
      </c>
      <c r="D59" s="70"/>
      <c r="E59" s="70">
        <f>SUM(E52:E58)</f>
        <v>2234.2890806310984</v>
      </c>
      <c r="F59" s="70" t="s">
        <v>95</v>
      </c>
      <c r="G59" s="70"/>
      <c r="H59" s="70"/>
      <c r="I59" s="179"/>
      <c r="J59" s="180"/>
      <c r="K59" s="181"/>
      <c r="L59" s="182">
        <f>SUM(L52:L58)</f>
        <v>2250</v>
      </c>
      <c r="M59" s="182" t="s">
        <v>29</v>
      </c>
      <c r="N59" s="182" t="s">
        <v>96</v>
      </c>
      <c r="O59" s="182"/>
      <c r="P59" s="182"/>
      <c r="Q59" s="168"/>
    </row>
    <row r="60" spans="1:18" s="1" customFormat="1" ht="15" customHeight="1" x14ac:dyDescent="0.25">
      <c r="A60" s="5"/>
      <c r="B60" s="74"/>
      <c r="C60" s="74"/>
      <c r="D60" s="74"/>
      <c r="E60" s="74"/>
      <c r="F60" s="74"/>
      <c r="G60" s="74"/>
      <c r="H60" s="74"/>
      <c r="I60" s="74"/>
      <c r="J60" s="74"/>
      <c r="K60" s="74"/>
      <c r="L60" s="74"/>
      <c r="M60" s="74"/>
      <c r="N60" s="74"/>
      <c r="O60" s="74"/>
      <c r="P60" s="74"/>
      <c r="Q60" s="74"/>
    </row>
    <row r="61" spans="1:18" s="1" customFormat="1" ht="15" customHeight="1" x14ac:dyDescent="0.25">
      <c r="A61" s="5"/>
      <c r="B61" s="183"/>
      <c r="C61" s="184">
        <f>E59</f>
        <v>2234.2890806310984</v>
      </c>
      <c r="D61" s="184" t="s">
        <v>97</v>
      </c>
      <c r="E61" s="184"/>
      <c r="F61" s="184"/>
      <c r="G61" s="184"/>
      <c r="H61" s="184"/>
      <c r="I61" s="185"/>
      <c r="J61" s="74"/>
      <c r="K61" s="186"/>
      <c r="L61" s="187">
        <f>SUM(L59)</f>
        <v>2250</v>
      </c>
      <c r="M61" s="187" t="s">
        <v>97</v>
      </c>
      <c r="N61" s="187"/>
      <c r="O61" s="187"/>
      <c r="P61" s="188"/>
      <c r="Q61" s="189"/>
    </row>
    <row r="62" spans="1:18" s="1" customFormat="1" ht="15" customHeight="1" x14ac:dyDescent="0.25">
      <c r="A62" s="5"/>
      <c r="B62" s="15"/>
      <c r="C62" s="25">
        <f>E8</f>
        <v>7000</v>
      </c>
      <c r="D62" s="25" t="s">
        <v>98</v>
      </c>
      <c r="E62" s="25"/>
      <c r="F62" s="25"/>
      <c r="G62" s="25"/>
      <c r="H62" s="25"/>
      <c r="I62" s="146"/>
      <c r="J62" s="74"/>
      <c r="K62" s="190"/>
      <c r="L62" s="61">
        <f>SUM(L12)</f>
        <v>7000</v>
      </c>
      <c r="M62" s="61" t="s">
        <v>99</v>
      </c>
      <c r="N62" s="61"/>
      <c r="O62" s="61"/>
      <c r="P62" s="191"/>
      <c r="Q62" s="192"/>
    </row>
    <row r="63" spans="1:18" s="1" customFormat="1" ht="15" customHeight="1" x14ac:dyDescent="0.25">
      <c r="A63" s="5"/>
      <c r="B63" s="68"/>
      <c r="C63" s="149">
        <f>C61/C62*100</f>
        <v>31.918415437587122</v>
      </c>
      <c r="D63" s="149" t="s">
        <v>100</v>
      </c>
      <c r="E63" s="149"/>
      <c r="F63" s="149"/>
      <c r="G63" s="149"/>
      <c r="H63" s="149"/>
      <c r="I63" s="193"/>
      <c r="J63" s="74"/>
      <c r="K63" s="194"/>
      <c r="L63" s="195">
        <f>SUM(L61/L62)*100</f>
        <v>32.142857142857146</v>
      </c>
      <c r="M63" s="195" t="s">
        <v>100</v>
      </c>
      <c r="N63" s="195"/>
      <c r="O63" s="195"/>
      <c r="P63" s="196"/>
      <c r="Q63" s="197"/>
    </row>
    <row r="64" spans="1:18" s="1" customFormat="1" ht="15" customHeight="1" x14ac:dyDescent="0.25">
      <c r="A64" s="5"/>
      <c r="B64" s="74"/>
      <c r="C64" s="74"/>
      <c r="D64" s="74"/>
      <c r="E64" s="74"/>
      <c r="F64" s="74"/>
      <c r="G64" s="74"/>
      <c r="H64" s="74"/>
      <c r="I64" s="74"/>
      <c r="J64" s="74"/>
      <c r="K64" s="74"/>
      <c r="L64" s="74"/>
      <c r="M64" s="74"/>
      <c r="N64" s="74"/>
      <c r="O64" s="74"/>
      <c r="P64" s="74"/>
      <c r="Q64" s="74"/>
    </row>
    <row r="65" spans="1:17" s="1" customFormat="1" ht="15" customHeight="1" x14ac:dyDescent="0.35">
      <c r="A65" s="5"/>
      <c r="B65" s="198"/>
      <c r="C65" s="184"/>
      <c r="D65" s="184"/>
      <c r="E65" s="184"/>
      <c r="F65" s="184"/>
      <c r="G65" s="184"/>
      <c r="H65" s="184"/>
      <c r="I65" s="199"/>
      <c r="J65" s="74"/>
      <c r="K65" s="200"/>
      <c r="L65" s="201">
        <f>E59-L59</f>
        <v>-15.710919368901614</v>
      </c>
      <c r="M65" s="201" t="s">
        <v>101</v>
      </c>
      <c r="N65" s="201"/>
      <c r="O65" s="202"/>
      <c r="P65" s="202"/>
      <c r="Q65" s="203"/>
    </row>
    <row r="66" spans="1:17" s="1" customFormat="1" ht="15" customHeight="1" x14ac:dyDescent="0.35">
      <c r="A66" s="5"/>
      <c r="B66" s="173"/>
      <c r="C66" s="25"/>
      <c r="D66" s="25"/>
      <c r="E66" s="25"/>
      <c r="F66" s="25"/>
      <c r="G66" s="25"/>
      <c r="H66" s="25"/>
      <c r="I66" s="204"/>
      <c r="J66" s="74"/>
      <c r="K66" s="205"/>
      <c r="L66" s="21" t="s">
        <v>115</v>
      </c>
      <c r="M66" s="21"/>
      <c r="N66" s="21"/>
      <c r="O66" s="28"/>
      <c r="P66" s="28"/>
      <c r="Q66" s="206"/>
    </row>
    <row r="67" spans="1:17" s="1" customFormat="1" ht="15" customHeight="1" x14ac:dyDescent="0.35">
      <c r="A67" s="5"/>
      <c r="B67" s="173"/>
      <c r="C67" s="25"/>
      <c r="D67" s="25"/>
      <c r="E67" s="25"/>
      <c r="F67" s="25"/>
      <c r="G67" s="25"/>
      <c r="H67" s="25"/>
      <c r="I67" s="204"/>
      <c r="J67" s="74"/>
      <c r="K67" s="205"/>
      <c r="L67" s="207"/>
      <c r="M67" s="207"/>
      <c r="N67" s="207"/>
      <c r="O67" s="207"/>
      <c r="P67" s="207"/>
      <c r="Q67" s="206"/>
    </row>
    <row r="68" spans="1:17" s="1" customFormat="1" ht="15" customHeight="1" x14ac:dyDescent="0.35">
      <c r="A68" s="5"/>
      <c r="B68" s="173"/>
      <c r="C68" s="25"/>
      <c r="D68" s="25"/>
      <c r="E68" s="25"/>
      <c r="F68" s="25"/>
      <c r="G68" s="25"/>
      <c r="H68" s="25"/>
      <c r="I68" s="204"/>
      <c r="J68" s="74"/>
      <c r="K68" s="205"/>
      <c r="L68" s="207"/>
      <c r="M68" s="207"/>
      <c r="N68" s="207"/>
      <c r="O68" s="207"/>
      <c r="P68" s="207"/>
      <c r="Q68" s="206"/>
    </row>
    <row r="69" spans="1:17" s="1" customFormat="1" ht="15" customHeight="1" x14ac:dyDescent="0.35">
      <c r="A69" s="5"/>
      <c r="B69" s="173"/>
      <c r="C69" s="25"/>
      <c r="D69" s="25"/>
      <c r="E69" s="25"/>
      <c r="F69" s="25"/>
      <c r="G69" s="25"/>
      <c r="H69" s="25"/>
      <c r="I69" s="204"/>
      <c r="J69" s="74"/>
      <c r="K69" s="205"/>
      <c r="L69" s="207"/>
      <c r="M69" s="207"/>
      <c r="N69" s="207"/>
      <c r="O69" s="207"/>
      <c r="P69" s="207"/>
      <c r="Q69" s="206"/>
    </row>
    <row r="70" spans="1:17" s="1" customFormat="1" ht="15" customHeight="1" x14ac:dyDescent="0.35">
      <c r="A70" s="5"/>
      <c r="B70" s="173"/>
      <c r="C70" s="25"/>
      <c r="D70" s="25"/>
      <c r="E70" s="25"/>
      <c r="F70" s="25"/>
      <c r="G70" s="25"/>
      <c r="H70" s="25"/>
      <c r="I70" s="204"/>
      <c r="J70" s="74"/>
      <c r="K70" s="205"/>
      <c r="L70" s="207"/>
      <c r="M70" s="207"/>
      <c r="N70" s="207"/>
      <c r="O70" s="207"/>
      <c r="P70" s="207"/>
      <c r="Q70" s="206"/>
    </row>
    <row r="71" spans="1:17" s="1" customFormat="1" ht="15" customHeight="1" x14ac:dyDescent="0.35">
      <c r="A71" s="5"/>
      <c r="B71" s="173"/>
      <c r="C71" s="25"/>
      <c r="D71" s="25"/>
      <c r="E71" s="25"/>
      <c r="F71" s="25"/>
      <c r="G71" s="25"/>
      <c r="H71" s="25"/>
      <c r="I71" s="204"/>
      <c r="J71" s="74"/>
      <c r="K71" s="205"/>
      <c r="L71" s="207"/>
      <c r="M71" s="207"/>
      <c r="N71" s="207"/>
      <c r="O71" s="207"/>
      <c r="P71" s="207"/>
      <c r="Q71" s="206"/>
    </row>
    <row r="72" spans="1:17" s="1" customFormat="1" ht="15" customHeight="1" x14ac:dyDescent="0.35">
      <c r="A72" s="5"/>
      <c r="B72" s="173"/>
      <c r="C72" s="25"/>
      <c r="D72" s="25"/>
      <c r="E72" s="25"/>
      <c r="F72" s="25"/>
      <c r="G72" s="25"/>
      <c r="H72" s="25"/>
      <c r="I72" s="204"/>
      <c r="J72" s="74"/>
      <c r="K72" s="205"/>
      <c r="L72" s="207"/>
      <c r="M72" s="207"/>
      <c r="N72" s="207"/>
      <c r="O72" s="207"/>
      <c r="P72" s="207"/>
      <c r="Q72" s="206"/>
    </row>
    <row r="73" spans="1:17" ht="15" customHeight="1" x14ac:dyDescent="0.25">
      <c r="B73" s="208" t="s">
        <v>102</v>
      </c>
      <c r="C73" s="25"/>
      <c r="D73" s="25"/>
      <c r="E73" s="25"/>
      <c r="F73" s="26"/>
      <c r="G73" s="26"/>
      <c r="H73" s="26"/>
      <c r="I73" s="146"/>
      <c r="K73" s="137"/>
      <c r="L73" s="28"/>
      <c r="M73" s="28"/>
      <c r="N73" s="28"/>
      <c r="O73" s="28"/>
      <c r="P73" s="28"/>
      <c r="Q73" s="29"/>
    </row>
    <row r="74" spans="1:17" ht="15" customHeight="1" x14ac:dyDescent="0.25">
      <c r="B74" s="173" t="s">
        <v>103</v>
      </c>
      <c r="C74" s="25"/>
      <c r="D74" s="25"/>
      <c r="E74" s="25"/>
      <c r="F74" s="26"/>
      <c r="G74" s="26"/>
      <c r="H74" s="26"/>
      <c r="I74" s="146"/>
      <c r="J74" s="209"/>
      <c r="K74" s="137"/>
      <c r="L74" s="28"/>
      <c r="M74" s="28"/>
      <c r="N74" s="28"/>
      <c r="O74" s="28"/>
      <c r="P74" s="28"/>
      <c r="Q74" s="29"/>
    </row>
    <row r="75" spans="1:17" ht="15" customHeight="1" x14ac:dyDescent="0.25">
      <c r="B75" s="173" t="s">
        <v>104</v>
      </c>
      <c r="C75" s="25"/>
      <c r="D75" s="25"/>
      <c r="E75" s="25"/>
      <c r="F75" s="26"/>
      <c r="G75" s="26"/>
      <c r="H75" s="26"/>
      <c r="I75" s="146"/>
      <c r="J75" s="209"/>
      <c r="K75" s="137"/>
      <c r="L75" s="28"/>
      <c r="M75" s="28"/>
      <c r="N75" s="28"/>
      <c r="O75" s="28"/>
      <c r="P75" s="28"/>
      <c r="Q75" s="29"/>
    </row>
    <row r="76" spans="1:17" ht="15" customHeight="1" x14ac:dyDescent="0.25">
      <c r="B76" s="173" t="s">
        <v>105</v>
      </c>
      <c r="C76" s="25"/>
      <c r="D76" s="25"/>
      <c r="E76" s="25"/>
      <c r="F76" s="26"/>
      <c r="G76" s="26"/>
      <c r="H76" s="26"/>
      <c r="I76" s="146"/>
      <c r="J76" s="209"/>
      <c r="K76" s="137"/>
      <c r="L76" s="28"/>
      <c r="M76" s="28"/>
      <c r="N76" s="28"/>
      <c r="O76" s="28"/>
      <c r="P76" s="28"/>
      <c r="Q76" s="29"/>
    </row>
    <row r="77" spans="1:17" ht="15" customHeight="1" x14ac:dyDescent="0.25">
      <c r="B77" s="173" t="s">
        <v>106</v>
      </c>
      <c r="C77" s="25"/>
      <c r="D77" s="25"/>
      <c r="E77" s="25"/>
      <c r="F77" s="26"/>
      <c r="G77" s="26"/>
      <c r="H77" s="26"/>
      <c r="I77" s="146"/>
      <c r="J77" s="210"/>
      <c r="K77" s="137"/>
      <c r="L77" s="28"/>
      <c r="M77" s="28"/>
      <c r="N77" s="28"/>
      <c r="O77" s="28"/>
      <c r="P77" s="28"/>
      <c r="Q77" s="29"/>
    </row>
    <row r="78" spans="1:17" ht="15" customHeight="1" x14ac:dyDescent="0.25">
      <c r="B78" s="173" t="s">
        <v>107</v>
      </c>
      <c r="C78" s="25"/>
      <c r="D78" s="25"/>
      <c r="E78" s="25"/>
      <c r="F78" s="26"/>
      <c r="G78" s="26"/>
      <c r="H78" s="26"/>
      <c r="I78" s="146"/>
      <c r="J78" s="210"/>
      <c r="K78" s="137"/>
      <c r="L78" s="28"/>
      <c r="M78" s="28"/>
      <c r="N78" s="28"/>
      <c r="O78" s="28"/>
      <c r="P78" s="28"/>
      <c r="Q78" s="29"/>
    </row>
    <row r="79" spans="1:17" ht="15" customHeight="1" x14ac:dyDescent="0.25">
      <c r="B79" s="173" t="s">
        <v>108</v>
      </c>
      <c r="C79" s="25"/>
      <c r="D79" s="25"/>
      <c r="E79" s="25"/>
      <c r="F79" s="26"/>
      <c r="G79" s="26"/>
      <c r="H79" s="26"/>
      <c r="I79" s="146"/>
      <c r="K79" s="137"/>
      <c r="L79" s="28"/>
      <c r="M79" s="28"/>
      <c r="N79" s="28"/>
      <c r="O79" s="28"/>
      <c r="P79" s="28"/>
      <c r="Q79" s="29"/>
    </row>
    <row r="80" spans="1:17" ht="15" customHeight="1" x14ac:dyDescent="0.25">
      <c r="B80" s="173" t="s">
        <v>109</v>
      </c>
      <c r="C80" s="25"/>
      <c r="D80" s="25"/>
      <c r="E80" s="25"/>
      <c r="F80" s="26"/>
      <c r="G80" s="26"/>
      <c r="H80" s="26"/>
      <c r="I80" s="146"/>
      <c r="K80" s="137"/>
      <c r="L80" s="28"/>
      <c r="M80" s="28"/>
      <c r="N80" s="28"/>
      <c r="O80" s="28"/>
      <c r="P80" s="28"/>
      <c r="Q80" s="29"/>
    </row>
    <row r="81" spans="2:17" ht="15" customHeight="1" x14ac:dyDescent="0.25">
      <c r="B81" s="211" t="s">
        <v>110</v>
      </c>
      <c r="C81" s="149"/>
      <c r="D81" s="149"/>
      <c r="E81" s="149"/>
      <c r="F81" s="150"/>
      <c r="G81" s="150"/>
      <c r="H81" s="150"/>
      <c r="I81" s="193"/>
      <c r="K81" s="151"/>
      <c r="L81" s="166"/>
      <c r="M81" s="166"/>
      <c r="N81" s="166" t="s">
        <v>37</v>
      </c>
      <c r="O81" s="166"/>
      <c r="P81" s="166"/>
      <c r="Q81" s="153"/>
    </row>
    <row r="82" spans="2:17" ht="15" customHeight="1" x14ac:dyDescent="0.2"/>
    <row r="84" spans="2:17" ht="12.75" customHeight="1" x14ac:dyDescent="0.2">
      <c r="C84" s="2" t="s">
        <v>113</v>
      </c>
    </row>
    <row r="85" spans="2:17" ht="12.75" customHeight="1" x14ac:dyDescent="0.2">
      <c r="C85" s="2" t="s">
        <v>114</v>
      </c>
    </row>
  </sheetData>
  <sheetProtection selectLockedCells="1" selectUnlockedCells="1"/>
  <mergeCells count="24">
    <mergeCell ref="H31:I31"/>
    <mergeCell ref="C38:D41"/>
    <mergeCell ref="E38:E41"/>
    <mergeCell ref="M27:M29"/>
    <mergeCell ref="C28:D28"/>
    <mergeCell ref="H28:I28"/>
    <mergeCell ref="C29:D29"/>
    <mergeCell ref="H29:I29"/>
    <mergeCell ref="C30:D30"/>
    <mergeCell ref="H30:I30"/>
    <mergeCell ref="C25:D25"/>
    <mergeCell ref="E25:F25"/>
    <mergeCell ref="G25:I25"/>
    <mergeCell ref="C26:D26"/>
    <mergeCell ref="H26:I26"/>
    <mergeCell ref="C27:D27"/>
    <mergeCell ref="H27:I27"/>
    <mergeCell ref="L5:Q5"/>
    <mergeCell ref="C8:C9"/>
    <mergeCell ref="G9:H9"/>
    <mergeCell ref="F11:I11"/>
    <mergeCell ref="C21:I21"/>
    <mergeCell ref="G22:I23"/>
    <mergeCell ref="C23:D23"/>
  </mergeCells>
  <pageMargins left="0.55138888888888893" right="0.11805555555555555" top="0.51180555555555562" bottom="0.55138888888888893" header="0.27569444444444446" footer="0.27569444444444446"/>
  <pageSetup paperSize="9" orientation="portrait" useFirstPageNumber="1" horizontalDpi="300" verticalDpi="300" r:id="rId1"/>
  <headerFooter alignWithMargins="0">
    <oddHeader>&amp;C&amp;"Times New Roman,Standard"&amp;12&amp;A</oddHeader>
    <oddFooter>&amp;C&amp;"Times New Roman,Standard"&amp;12Seite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E24"/>
  <sheetViews>
    <sheetView workbookViewId="0">
      <selection activeCell="B28" sqref="B28"/>
    </sheetView>
  </sheetViews>
  <sheetFormatPr baseColWidth="10" defaultColWidth="11" defaultRowHeight="12.75" customHeight="1" x14ac:dyDescent="0.2"/>
  <sheetData>
    <row r="4" spans="1:3" ht="12.75" customHeight="1" x14ac:dyDescent="0.2">
      <c r="B4">
        <v>7500</v>
      </c>
    </row>
    <row r="5" spans="1:3" ht="12.75" customHeight="1" x14ac:dyDescent="0.2">
      <c r="A5">
        <v>1</v>
      </c>
      <c r="B5">
        <f t="shared" ref="B5:B24" si="0">B4-$B$4/20</f>
        <v>7125</v>
      </c>
      <c r="C5">
        <f t="shared" ref="C5:C23" si="1">B4*0.02</f>
        <v>150</v>
      </c>
    </row>
    <row r="6" spans="1:3" ht="12.75" customHeight="1" x14ac:dyDescent="0.2">
      <c r="A6">
        <v>2</v>
      </c>
      <c r="B6">
        <f t="shared" si="0"/>
        <v>6750</v>
      </c>
      <c r="C6">
        <f t="shared" si="1"/>
        <v>142.5</v>
      </c>
    </row>
    <row r="7" spans="1:3" ht="12.75" customHeight="1" x14ac:dyDescent="0.2">
      <c r="A7">
        <v>3</v>
      </c>
      <c r="B7">
        <f t="shared" si="0"/>
        <v>6375</v>
      </c>
      <c r="C7">
        <f t="shared" si="1"/>
        <v>135</v>
      </c>
    </row>
    <row r="8" spans="1:3" ht="12.75" customHeight="1" x14ac:dyDescent="0.2">
      <c r="A8">
        <v>4</v>
      </c>
      <c r="B8">
        <f t="shared" si="0"/>
        <v>6000</v>
      </c>
      <c r="C8">
        <f t="shared" si="1"/>
        <v>127.5</v>
      </c>
    </row>
    <row r="9" spans="1:3" ht="12.75" customHeight="1" x14ac:dyDescent="0.2">
      <c r="A9">
        <v>5</v>
      </c>
      <c r="B9">
        <f t="shared" si="0"/>
        <v>5625</v>
      </c>
      <c r="C9">
        <f t="shared" si="1"/>
        <v>120</v>
      </c>
    </row>
    <row r="10" spans="1:3" ht="12.75" customHeight="1" x14ac:dyDescent="0.2">
      <c r="A10">
        <v>6</v>
      </c>
      <c r="B10">
        <f t="shared" si="0"/>
        <v>5250</v>
      </c>
      <c r="C10">
        <f t="shared" si="1"/>
        <v>112.5</v>
      </c>
    </row>
    <row r="11" spans="1:3" ht="12.75" customHeight="1" x14ac:dyDescent="0.2">
      <c r="A11">
        <v>7</v>
      </c>
      <c r="B11">
        <f t="shared" si="0"/>
        <v>4875</v>
      </c>
      <c r="C11">
        <f t="shared" si="1"/>
        <v>105</v>
      </c>
    </row>
    <row r="12" spans="1:3" ht="12.75" customHeight="1" x14ac:dyDescent="0.2">
      <c r="A12">
        <v>8</v>
      </c>
      <c r="B12">
        <f t="shared" si="0"/>
        <v>4500</v>
      </c>
      <c r="C12">
        <f t="shared" si="1"/>
        <v>97.5</v>
      </c>
    </row>
    <row r="13" spans="1:3" ht="12.75" customHeight="1" x14ac:dyDescent="0.2">
      <c r="A13">
        <v>9</v>
      </c>
      <c r="B13">
        <f t="shared" si="0"/>
        <v>4125</v>
      </c>
      <c r="C13">
        <f t="shared" si="1"/>
        <v>90</v>
      </c>
    </row>
    <row r="14" spans="1:3" ht="12.75" customHeight="1" x14ac:dyDescent="0.2">
      <c r="A14">
        <v>10</v>
      </c>
      <c r="B14">
        <f t="shared" si="0"/>
        <v>3750</v>
      </c>
      <c r="C14">
        <f t="shared" si="1"/>
        <v>82.5</v>
      </c>
    </row>
    <row r="15" spans="1:3" ht="12.75" customHeight="1" x14ac:dyDescent="0.2">
      <c r="A15">
        <v>11</v>
      </c>
      <c r="B15">
        <f t="shared" si="0"/>
        <v>3375</v>
      </c>
      <c r="C15">
        <f t="shared" si="1"/>
        <v>75</v>
      </c>
    </row>
    <row r="16" spans="1:3" ht="12.75" customHeight="1" x14ac:dyDescent="0.2">
      <c r="A16">
        <v>12</v>
      </c>
      <c r="B16">
        <f t="shared" si="0"/>
        <v>3000</v>
      </c>
      <c r="C16">
        <f t="shared" si="1"/>
        <v>67.5</v>
      </c>
    </row>
    <row r="17" spans="1:5" ht="12.75" customHeight="1" x14ac:dyDescent="0.2">
      <c r="A17">
        <v>13</v>
      </c>
      <c r="B17">
        <f t="shared" si="0"/>
        <v>2625</v>
      </c>
      <c r="C17">
        <f t="shared" si="1"/>
        <v>60</v>
      </c>
    </row>
    <row r="18" spans="1:5" ht="12.75" customHeight="1" x14ac:dyDescent="0.2">
      <c r="A18">
        <v>14</v>
      </c>
      <c r="B18">
        <f t="shared" si="0"/>
        <v>2250</v>
      </c>
      <c r="C18">
        <f t="shared" si="1"/>
        <v>52.5</v>
      </c>
    </row>
    <row r="19" spans="1:5" ht="12.75" customHeight="1" x14ac:dyDescent="0.2">
      <c r="A19">
        <v>15</v>
      </c>
      <c r="B19">
        <f t="shared" si="0"/>
        <v>1875</v>
      </c>
      <c r="C19">
        <f t="shared" si="1"/>
        <v>45</v>
      </c>
    </row>
    <row r="20" spans="1:5" ht="12.75" customHeight="1" x14ac:dyDescent="0.2">
      <c r="A20">
        <v>16</v>
      </c>
      <c r="B20">
        <f t="shared" si="0"/>
        <v>1500</v>
      </c>
      <c r="C20">
        <f t="shared" si="1"/>
        <v>37.5</v>
      </c>
    </row>
    <row r="21" spans="1:5" ht="12.75" customHeight="1" x14ac:dyDescent="0.2">
      <c r="A21">
        <v>17</v>
      </c>
      <c r="B21">
        <f t="shared" si="0"/>
        <v>1125</v>
      </c>
      <c r="C21">
        <f t="shared" si="1"/>
        <v>30</v>
      </c>
    </row>
    <row r="22" spans="1:5" ht="12.75" customHeight="1" x14ac:dyDescent="0.2">
      <c r="A22">
        <v>18</v>
      </c>
      <c r="B22">
        <f t="shared" si="0"/>
        <v>750</v>
      </c>
      <c r="C22">
        <f t="shared" si="1"/>
        <v>22.5</v>
      </c>
    </row>
    <row r="23" spans="1:5" ht="12.75" customHeight="1" x14ac:dyDescent="0.2">
      <c r="A23">
        <v>19</v>
      </c>
      <c r="B23">
        <f t="shared" si="0"/>
        <v>375</v>
      </c>
      <c r="C23">
        <f t="shared" si="1"/>
        <v>15</v>
      </c>
    </row>
    <row r="24" spans="1:5" ht="12.75" customHeight="1" x14ac:dyDescent="0.2">
      <c r="A24">
        <v>20</v>
      </c>
      <c r="B24">
        <f t="shared" si="0"/>
        <v>0</v>
      </c>
      <c r="C24">
        <f>SUM(C5:C23)</f>
        <v>1567.5</v>
      </c>
      <c r="D24">
        <f>C24+B4</f>
        <v>9067.5</v>
      </c>
      <c r="E24">
        <f>D24/20</f>
        <v>453.375</v>
      </c>
    </row>
  </sheetData>
  <sheetProtection selectLockedCells="1" selectUnlockedCells="1"/>
  <pageMargins left="0.7" right="0.7" top="0.78749999999999998" bottom="0.78749999999999998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Tabelle1</vt:lpstr>
      <vt:lpstr>Tabelle2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 Kühme</dc:creator>
  <cp:lastModifiedBy>Kühme</cp:lastModifiedBy>
  <dcterms:created xsi:type="dcterms:W3CDTF">2022-06-13T06:19:35Z</dcterms:created>
  <dcterms:modified xsi:type="dcterms:W3CDTF">2022-06-13T06:19:35Z</dcterms:modified>
</cp:coreProperties>
</file>