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E:\Privat\Gemeinde\Wärmenetz\"/>
    </mc:Choice>
  </mc:AlternateContent>
  <xr:revisionPtr revIDLastSave="0" documentId="8_{89179484-573E-4A8E-8680-052004CC308D}" xr6:coauthVersionLast="47" xr6:coauthVersionMax="47" xr10:uidLastSave="{00000000-0000-0000-0000-000000000000}"/>
  <bookViews>
    <workbookView xWindow="-120" yWindow="-120" windowWidth="20730" windowHeight="11160" tabRatio="500"/>
  </bookViews>
  <sheets>
    <sheet name="Tabelle1" sheetId="1" r:id="rId1"/>
    <sheet name="Tabelle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3" i="1" l="1"/>
  <c r="D10" i="1"/>
  <c r="D11" i="1" s="1"/>
  <c r="D16" i="1" s="1"/>
  <c r="D35" i="1" s="1"/>
  <c r="D13" i="1"/>
  <c r="D14" i="1"/>
  <c r="D25" i="1"/>
  <c r="D32" i="1"/>
  <c r="D36" i="1" s="1"/>
  <c r="B43" i="1"/>
  <c r="K12" i="1"/>
  <c r="K13" i="1"/>
  <c r="K25" i="1"/>
  <c r="B5" i="2"/>
  <c r="B6" i="2" s="1"/>
  <c r="C5" i="2"/>
  <c r="C6" i="2"/>
  <c r="K16" i="1"/>
  <c r="K35" i="1"/>
  <c r="K40" i="1" s="1"/>
  <c r="K42" i="1" s="1"/>
  <c r="K44" i="1" s="1"/>
  <c r="D29" i="1"/>
  <c r="C7" i="2" l="1"/>
  <c r="B7" i="2"/>
  <c r="D40" i="1"/>
  <c r="B42" i="1" s="1"/>
  <c r="B44" i="1" s="1"/>
  <c r="C8" i="2" l="1"/>
  <c r="B8" i="2"/>
  <c r="C9" i="2" l="1"/>
  <c r="B9" i="2"/>
  <c r="C10" i="2" l="1"/>
  <c r="B10" i="2"/>
  <c r="C11" i="2" l="1"/>
  <c r="B11" i="2"/>
  <c r="C12" i="2" l="1"/>
  <c r="B12" i="2"/>
  <c r="C13" i="2" l="1"/>
  <c r="B13" i="2"/>
  <c r="C14" i="2" l="1"/>
  <c r="B14" i="2"/>
  <c r="C15" i="2" l="1"/>
  <c r="B15" i="2"/>
  <c r="C16" i="2" l="1"/>
  <c r="B16" i="2"/>
  <c r="C17" i="2" l="1"/>
  <c r="B17" i="2"/>
  <c r="C18" i="2" l="1"/>
  <c r="B18" i="2"/>
  <c r="C19" i="2" l="1"/>
  <c r="B19" i="2"/>
  <c r="C20" i="2" l="1"/>
  <c r="B20" i="2"/>
  <c r="C21" i="2" l="1"/>
  <c r="B21" i="2"/>
  <c r="C22" i="2" l="1"/>
  <c r="B22" i="2"/>
  <c r="C23" i="2" l="1"/>
  <c r="C24" i="2" s="1"/>
  <c r="D24" i="2" s="1"/>
  <c r="E24" i="2" s="1"/>
  <c r="B23" i="2"/>
  <c r="B24" i="2" s="1"/>
</calcChain>
</file>

<file path=xl/sharedStrings.xml><?xml version="1.0" encoding="utf-8"?>
<sst xmlns="http://schemas.openxmlformats.org/spreadsheetml/2006/main" count="107" uniqueCount="88">
  <si>
    <t>1.</t>
  </si>
  <si>
    <t>Investition in eigene Heiztechnik durch jeden einzelnen Hauseigentümer</t>
  </si>
  <si>
    <t>Anschluss an "Kalte Nahwärme", z.B. Stadtwerke SH</t>
  </si>
  <si>
    <t xml:space="preserve">1. </t>
  </si>
  <si>
    <t>Flächenthermie + Wärmepumpe mit Warmwasserbereitung</t>
  </si>
  <si>
    <t>Erzeugung durch Wärmepumpe</t>
  </si>
  <si>
    <t>kWh/Jahr</t>
  </si>
  <si>
    <t>Jährliche Abrechnung gemäß geeichtem Wärmemengenzähler</t>
  </si>
  <si>
    <t>Jahresarbeitszahl</t>
  </si>
  <si>
    <t>ct/kwh</t>
  </si>
  <si>
    <t>Nutzwärme nach Verlusten</t>
  </si>
  <si>
    <t xml:space="preserve">kWh/Jahr  </t>
  </si>
  <si>
    <t>ct je kwh</t>
  </si>
  <si>
    <t>kWh/Jahr Wärmelieferung für Heizung &amp; Warmwasser</t>
  </si>
  <si>
    <t>Strombezug für Wärmepumpe</t>
  </si>
  <si>
    <t>kWh</t>
  </si>
  <si>
    <t>Preisberechnung nach Index statistisches Bundesamt</t>
  </si>
  <si>
    <t>Tarif – Arbeitspreis netto</t>
  </si>
  <si>
    <t>Index:   80% Strom und 20% Wärmeindex</t>
  </si>
  <si>
    <t>ct/kWh</t>
  </si>
  <si>
    <t>Wärmepreis netto</t>
  </si>
  <si>
    <t>zzgl Mwst</t>
  </si>
  <si>
    <t xml:space="preserve">Cent/kWh zzgl. MwSt. </t>
  </si>
  <si>
    <t>Tarif – Arbeitspreis brutto</t>
  </si>
  <si>
    <t>Cent/kWh</t>
  </si>
  <si>
    <t>einschließlich 19 % MwSt.</t>
  </si>
  <si>
    <t>Tarif Grundpreis</t>
  </si>
  <si>
    <t>Cent/kWh Wärmepreis brutto</t>
  </si>
  <si>
    <t>Tarif - Grundpreis</t>
  </si>
  <si>
    <t>€/Jahr</t>
  </si>
  <si>
    <t>Brennstoffkosten</t>
  </si>
  <si>
    <t>Index:   50% Wartung/Tüv und 50% Löhne,Gehälter</t>
  </si>
  <si>
    <t xml:space="preserve">Wärmebezugskosten  </t>
  </si>
  <si>
    <t>2.</t>
  </si>
  <si>
    <t>Investition für den Bau einer Erdwärmeheizung</t>
  </si>
  <si>
    <t>Investitionen bei Anschluss an die Nahwärmeversorgung</t>
  </si>
  <si>
    <t>Wärmepumpe, Flächen- thermie incl. Erdarbeiten, Lüftungsanlage kompl. geliefert und montiert</t>
  </si>
  <si>
    <t>€ Anschlussgebühr für den Fernwärmeanschluss</t>
  </si>
  <si>
    <t xml:space="preserve">€ Übergabestation wird kostenfrei geliefert + an Fernwärme angeschlossen </t>
  </si>
  <si>
    <t>€ keine Berechnung für die Mehrlänge auf dem Grundstück</t>
  </si>
  <si>
    <t>€ für Zubehör und Montage der Übergabetation</t>
  </si>
  <si>
    <t>Zuschuss</t>
  </si>
  <si>
    <t>€ für die jährliche Wartung der Übergabestation</t>
  </si>
  <si>
    <t>€</t>
  </si>
  <si>
    <t>3.</t>
  </si>
  <si>
    <t>Finanzierung für die Ersatzinvestition</t>
  </si>
  <si>
    <t>Finanzierung Investitionen</t>
  </si>
  <si>
    <t>zu finanzierende Summe</t>
  </si>
  <si>
    <t>für größere Pumpe entsprechender Mehrpreis</t>
  </si>
  <si>
    <t xml:space="preserve">Laufzeit </t>
  </si>
  <si>
    <t>Jahre</t>
  </si>
  <si>
    <t>Zins</t>
  </si>
  <si>
    <t>zinsen</t>
  </si>
  <si>
    <t>Jahreskosten</t>
  </si>
  <si>
    <t>€/Jahr für die Heizungsanlage</t>
  </si>
  <si>
    <t>4.</t>
  </si>
  <si>
    <t>Zusammenstellung der realen jährlichen Kosten</t>
  </si>
  <si>
    <t>Primärenergiefaktor 0,4</t>
  </si>
  <si>
    <t>Wärmepumpenstrom</t>
  </si>
  <si>
    <t>Wärmebezugskosten</t>
  </si>
  <si>
    <t>jährliche Kosten Heizgerät</t>
  </si>
  <si>
    <t>€/Jahr Investition</t>
  </si>
  <si>
    <t xml:space="preserve">€/Jahr </t>
  </si>
  <si>
    <t>Wartung:</t>
  </si>
  <si>
    <t xml:space="preserve">Jahresgrundgebühr </t>
  </si>
  <si>
    <t>Wartung</t>
  </si>
  <si>
    <r>
      <rPr>
        <sz val="14"/>
        <rFont val="Calibri"/>
        <family val="2"/>
      </rPr>
      <t xml:space="preserve">Dafür </t>
    </r>
    <r>
      <rPr>
        <b/>
        <u/>
        <sz val="10"/>
        <rFont val="Calibri"/>
        <family val="2"/>
      </rPr>
      <t>keine</t>
    </r>
    <r>
      <rPr>
        <sz val="10"/>
        <rFont val="Calibri"/>
        <family val="2"/>
      </rPr>
      <t xml:space="preserve"> einmaligen Anschlusskosten, </t>
    </r>
    <r>
      <rPr>
        <b/>
        <u/>
        <sz val="10"/>
        <rFont val="Calibri"/>
        <family val="2"/>
      </rPr>
      <t xml:space="preserve">keine </t>
    </r>
    <r>
      <rPr>
        <sz val="10"/>
        <rFont val="Calibri"/>
        <family val="2"/>
      </rPr>
      <t>Schornsteinkosten</t>
    </r>
  </si>
  <si>
    <t>Reparaturflatrate</t>
  </si>
  <si>
    <t>Index:   50% Wartungskosten und 50% Personalkosten</t>
  </si>
  <si>
    <r>
      <rPr>
        <b/>
        <u/>
        <sz val="10"/>
        <rFont val="Calibri"/>
        <family val="2"/>
      </rPr>
      <t>keine</t>
    </r>
    <r>
      <rPr>
        <sz val="10"/>
        <rFont val="Calibri"/>
        <family val="2"/>
      </rPr>
      <t xml:space="preserve"> Reparaturkosten,</t>
    </r>
    <r>
      <rPr>
        <b/>
        <u/>
        <sz val="10"/>
        <rFont val="Calibri"/>
        <family val="2"/>
      </rPr>
      <t xml:space="preserve"> keine</t>
    </r>
    <r>
      <rPr>
        <sz val="10"/>
        <rFont val="Calibri"/>
        <family val="2"/>
      </rPr>
      <t xml:space="preserve"> Wartungskosten</t>
    </r>
  </si>
  <si>
    <t>€/Jahr Jahreskosten</t>
  </si>
  <si>
    <t>Jahreskosten für  Fernwärme</t>
  </si>
  <si>
    <t>Achtung: welche Kosten entstehen im Schnitt der nächsten 10 Jahre?</t>
  </si>
  <si>
    <t>€ Gesamtkosten je Jahr geteilt durch Wärmemenge von</t>
  </si>
  <si>
    <t>In 2020 bei Stromsteigerung von 5ct, von 25ct auf 30ct=20% steigerung</t>
  </si>
  <si>
    <t>kWh/Jahr ergibt einen durchschnittlichen Preis von</t>
  </si>
  <si>
    <t>kWh/Jahr ergibt einen  durchschnittlichen Preis von</t>
  </si>
  <si>
    <t>Cent je kWh im Durchschnitt inclusive aller Kosten</t>
  </si>
  <si>
    <t>Bafa 35% ist nicht möglich bei Inanspruchnahme der KFW Förderung für Hausneubau</t>
  </si>
  <si>
    <t>Von diesen 20% steigerung wird 80% genommen =16%, 9,98ctx16%steigerung</t>
  </si>
  <si>
    <t>1,596ctx7000kwh=  111€ Steigerung in dem Jahr</t>
  </si>
  <si>
    <t>Herr Bock am 9.7.2020, Herr Kühl und Herr Sternke am 13.4.2022</t>
  </si>
  <si>
    <t>Wärmeerzeugungsanlagen für Neubau werden nicht über BEG gefördert , nur Bestandbauten.</t>
  </si>
  <si>
    <t xml:space="preserve">Preis für 5,7kw Wärmepumpe, </t>
  </si>
  <si>
    <t>Mehrlänge für Wärmeleitung über 1m = ca. 150€</t>
  </si>
  <si>
    <t>Anschluss an Nahwärmeversorgung Dujos Holtsee</t>
  </si>
  <si>
    <t>Bei Fragen zu diesen Kostenrechner können Sie mich gerne Kontaktieren:</t>
  </si>
  <si>
    <t>Jan Joost; 01622145159; jan_joost@gmx.de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</si>
</sst>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0\ %"/>
  </numFmts>
  <fonts count="23" x14ac:knownFonts="1">
    <font>
      <sz val="10"/>
      <name val="Arial"/>
      <family val="2"/>
    </font>
    <font>
      <sz val="10"/>
      <name val="Calibri"/>
      <family val="2"/>
    </font>
    <font>
      <sz val="10"/>
      <name val="Arial"/>
      <family val="2"/>
      <charset val="1"/>
    </font>
    <font>
      <b/>
      <sz val="14"/>
      <color indexed="8"/>
      <name val="Calibri"/>
      <family val="2"/>
    </font>
    <font>
      <sz val="14"/>
      <name val="Calibri"/>
      <family val="2"/>
    </font>
    <font>
      <b/>
      <sz val="14"/>
      <color indexed="8"/>
      <name val="Arial"/>
      <family val="2"/>
      <charset val="1"/>
    </font>
    <font>
      <sz val="14"/>
      <name val="Arial"/>
      <family val="2"/>
      <charset val="1"/>
    </font>
    <font>
      <b/>
      <sz val="14"/>
      <name val="Calibri"/>
      <family val="2"/>
    </font>
    <font>
      <sz val="18"/>
      <name val="Arial"/>
      <family val="2"/>
      <charset val="1"/>
    </font>
    <font>
      <b/>
      <sz val="11"/>
      <name val="Arial"/>
      <family val="2"/>
      <charset val="1"/>
    </font>
    <font>
      <i/>
      <sz val="14"/>
      <name val="Calibri"/>
      <family val="2"/>
    </font>
    <font>
      <sz val="11"/>
      <name val="Arial"/>
      <family val="2"/>
      <charset val="1"/>
    </font>
    <font>
      <sz val="11"/>
      <name val="Calibri"/>
      <family val="2"/>
    </font>
    <font>
      <sz val="14"/>
      <color indexed="8"/>
      <name val="Calibri"/>
      <family val="2"/>
    </font>
    <font>
      <i/>
      <sz val="14"/>
      <name val="Arial"/>
      <family val="2"/>
      <charset val="1"/>
    </font>
    <font>
      <sz val="14"/>
      <color indexed="10"/>
      <name val="Calibri"/>
      <family val="2"/>
    </font>
    <font>
      <b/>
      <sz val="18"/>
      <name val="Arial"/>
      <family val="2"/>
      <charset val="1"/>
    </font>
    <font>
      <b/>
      <u/>
      <sz val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rgb="FFFFC7CE"/>
      </patternFill>
    </fill>
  </fills>
  <borders count="33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10"/>
      </bottom>
      <diagonal/>
    </border>
  </borders>
  <cellStyleXfs count="2">
    <xf numFmtId="0" fontId="0" fillId="0" borderId="0"/>
    <xf numFmtId="0" fontId="21" fillId="4" borderId="0" applyNumberFormat="0" applyBorder="0" applyAlignment="0" applyProtection="0"/>
  </cellStyleXfs>
  <cellXfs count="132">
    <xf numFmtId="0" fontId="0" fillId="0" borderId="0" xfId="0"/>
    <xf numFmtId="4" fontId="1" fillId="2" borderId="0" xfId="0" applyNumberFormat="1" applyFont="1" applyFill="1"/>
    <xf numFmtId="4" fontId="1" fillId="0" borderId="0" xfId="0" applyNumberFormat="1" applyFont="1"/>
    <xf numFmtId="4" fontId="1" fillId="0" borderId="0" xfId="0" applyNumberFormat="1" applyFont="1" applyBorder="1"/>
    <xf numFmtId="4" fontId="1" fillId="2" borderId="0" xfId="0" applyNumberFormat="1" applyFont="1" applyFill="1" applyBorder="1"/>
    <xf numFmtId="4" fontId="5" fillId="0" borderId="1" xfId="0" applyNumberFormat="1" applyFont="1" applyFill="1" applyBorder="1"/>
    <xf numFmtId="0" fontId="2" fillId="0" borderId="0" xfId="0" applyFont="1"/>
    <xf numFmtId="4" fontId="7" fillId="3" borderId="2" xfId="0" applyNumberFormat="1" applyFont="1" applyFill="1" applyBorder="1"/>
    <xf numFmtId="4" fontId="3" fillId="3" borderId="3" xfId="0" applyNumberFormat="1" applyFont="1" applyFill="1" applyBorder="1"/>
    <xf numFmtId="4" fontId="4" fillId="3" borderId="3" xfId="0" applyNumberFormat="1" applyFont="1" applyFill="1" applyBorder="1"/>
    <xf numFmtId="4" fontId="4" fillId="3" borderId="4" xfId="0" applyNumberFormat="1" applyFont="1" applyFill="1" applyBorder="1"/>
    <xf numFmtId="4" fontId="4" fillId="2" borderId="0" xfId="0" applyNumberFormat="1" applyFont="1" applyFill="1" applyBorder="1"/>
    <xf numFmtId="0" fontId="8" fillId="0" borderId="0" xfId="0" applyFont="1"/>
    <xf numFmtId="4" fontId="9" fillId="0" borderId="5" xfId="0" applyNumberFormat="1" applyFont="1" applyBorder="1"/>
    <xf numFmtId="4" fontId="7" fillId="3" borderId="0" xfId="0" applyNumberFormat="1" applyFont="1" applyFill="1" applyBorder="1"/>
    <xf numFmtId="4" fontId="4" fillId="3" borderId="0" xfId="0" applyNumberFormat="1" applyFont="1" applyFill="1" applyBorder="1"/>
    <xf numFmtId="4" fontId="7" fillId="3" borderId="0" xfId="0" applyNumberFormat="1" applyFont="1" applyFill="1" applyBorder="1" applyAlignment="1">
      <alignment horizontal="center"/>
    </xf>
    <xf numFmtId="4" fontId="7" fillId="3" borderId="6" xfId="0" applyNumberFormat="1" applyFont="1" applyFill="1" applyBorder="1"/>
    <xf numFmtId="4" fontId="11" fillId="0" borderId="5" xfId="0" applyNumberFormat="1" applyFont="1" applyBorder="1"/>
    <xf numFmtId="4" fontId="4" fillId="3" borderId="6" xfId="0" applyNumberFormat="1" applyFont="1" applyFill="1" applyBorder="1"/>
    <xf numFmtId="4" fontId="4" fillId="3" borderId="0" xfId="0" applyNumberFormat="1" applyFont="1" applyFill="1" applyBorder="1" applyAlignment="1">
      <alignment vertical="center"/>
    </xf>
    <xf numFmtId="4" fontId="2" fillId="0" borderId="5" xfId="0" applyNumberFormat="1" applyFont="1" applyBorder="1" applyAlignment="1">
      <alignment horizontal="left" vertical="top" wrapText="1"/>
    </xf>
    <xf numFmtId="4" fontId="4" fillId="3" borderId="0" xfId="0" applyNumberFormat="1" applyFont="1" applyFill="1" applyBorder="1" applyAlignment="1">
      <alignment horizontal="left" vertical="top" wrapText="1"/>
    </xf>
    <xf numFmtId="4" fontId="4" fillId="3" borderId="0" xfId="0" applyNumberFormat="1" applyFont="1" applyFill="1" applyBorder="1" applyAlignment="1">
      <alignment horizontal="right" vertical="top"/>
    </xf>
    <xf numFmtId="4" fontId="7" fillId="3" borderId="0" xfId="0" applyNumberFormat="1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4" fontId="14" fillId="0" borderId="5" xfId="0" applyNumberFormat="1" applyFont="1" applyBorder="1" applyAlignment="1">
      <alignment vertical="center"/>
    </xf>
    <xf numFmtId="4" fontId="10" fillId="3" borderId="0" xfId="0" applyNumberFormat="1" applyFont="1" applyFill="1" applyBorder="1" applyAlignment="1">
      <alignment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8" fillId="0" borderId="7" xfId="0" applyNumberFormat="1" applyFont="1" applyBorder="1"/>
    <xf numFmtId="4" fontId="8" fillId="0" borderId="8" xfId="0" applyNumberFormat="1" applyFont="1" applyBorder="1"/>
    <xf numFmtId="4" fontId="4" fillId="3" borderId="0" xfId="0" applyNumberFormat="1" applyFont="1" applyFill="1" applyBorder="1" applyProtection="1">
      <protection locked="0"/>
    </xf>
    <xf numFmtId="4" fontId="4" fillId="3" borderId="0" xfId="0" applyNumberFormat="1" applyFont="1" applyFill="1"/>
    <xf numFmtId="0" fontId="6" fillId="0" borderId="0" xfId="0" applyFont="1"/>
    <xf numFmtId="4" fontId="15" fillId="3" borderId="0" xfId="0" applyNumberFormat="1" applyFont="1" applyFill="1" applyBorder="1"/>
    <xf numFmtId="4" fontId="8" fillId="0" borderId="5" xfId="0" applyNumberFormat="1" applyFont="1" applyBorder="1"/>
    <xf numFmtId="4" fontId="4" fillId="3" borderId="9" xfId="0" applyNumberFormat="1" applyFont="1" applyFill="1" applyBorder="1"/>
    <xf numFmtId="4" fontId="8" fillId="0" borderId="0" xfId="0" applyNumberFormat="1" applyFont="1" applyBorder="1"/>
    <xf numFmtId="4" fontId="7" fillId="3" borderId="10" xfId="0" applyNumberFormat="1" applyFont="1" applyFill="1" applyBorder="1"/>
    <xf numFmtId="4" fontId="7" fillId="3" borderId="11" xfId="0" applyNumberFormat="1" applyFont="1" applyFill="1" applyBorder="1"/>
    <xf numFmtId="4" fontId="7" fillId="3" borderId="12" xfId="0" applyNumberFormat="1" applyFont="1" applyFill="1" applyBorder="1"/>
    <xf numFmtId="4" fontId="8" fillId="2" borderId="0" xfId="0" applyNumberFormat="1" applyFont="1" applyFill="1" applyBorder="1"/>
    <xf numFmtId="4" fontId="12" fillId="2" borderId="0" xfId="0" applyNumberFormat="1" applyFont="1" applyFill="1" applyBorder="1"/>
    <xf numFmtId="4" fontId="4" fillId="2" borderId="13" xfId="0" applyNumberFormat="1" applyFont="1" applyFill="1" applyBorder="1"/>
    <xf numFmtId="4" fontId="7" fillId="3" borderId="3" xfId="0" applyNumberFormat="1" applyFont="1" applyFill="1" applyBorder="1"/>
    <xf numFmtId="4" fontId="4" fillId="3" borderId="14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4" fillId="3" borderId="17" xfId="0" applyNumberFormat="1" applyFont="1" applyFill="1" applyBorder="1"/>
    <xf numFmtId="4" fontId="8" fillId="2" borderId="5" xfId="0" applyNumberFormat="1" applyFont="1" applyFill="1" applyBorder="1"/>
    <xf numFmtId="4" fontId="4" fillId="3" borderId="3" xfId="0" applyNumberFormat="1" applyFont="1" applyFill="1" applyBorder="1" applyAlignment="1">
      <alignment horizontal="center"/>
    </xf>
    <xf numFmtId="4" fontId="15" fillId="3" borderId="14" xfId="0" applyNumberFormat="1" applyFont="1" applyFill="1" applyBorder="1"/>
    <xf numFmtId="4" fontId="4" fillId="3" borderId="0" xfId="0" applyNumberFormat="1" applyFont="1" applyFill="1" applyBorder="1" applyAlignment="1">
      <alignment horizontal="left"/>
    </xf>
    <xf numFmtId="4" fontId="3" fillId="3" borderId="6" xfId="0" applyNumberFormat="1" applyFont="1" applyFill="1" applyBorder="1" applyAlignment="1">
      <alignment horizontal="left"/>
    </xf>
    <xf numFmtId="4" fontId="7" fillId="3" borderId="16" xfId="0" applyNumberFormat="1" applyFont="1" applyFill="1" applyBorder="1"/>
    <xf numFmtId="4" fontId="7" fillId="3" borderId="17" xfId="0" applyNumberFormat="1" applyFont="1" applyFill="1" applyBorder="1"/>
    <xf numFmtId="4" fontId="7" fillId="2" borderId="0" xfId="0" applyNumberFormat="1" applyFont="1" applyFill="1" applyBorder="1"/>
    <xf numFmtId="4" fontId="16" fillId="2" borderId="5" xfId="0" applyNumberFormat="1" applyFont="1" applyFill="1" applyBorder="1"/>
    <xf numFmtId="4" fontId="7" fillId="3" borderId="0" xfId="0" applyNumberFormat="1" applyFont="1" applyFill="1" applyBorder="1" applyProtection="1">
      <protection locked="0"/>
    </xf>
    <xf numFmtId="4" fontId="17" fillId="3" borderId="0" xfId="0" applyNumberFormat="1" applyFont="1" applyFill="1"/>
    <xf numFmtId="4" fontId="13" fillId="3" borderId="9" xfId="0" applyNumberFormat="1" applyFont="1" applyFill="1" applyBorder="1"/>
    <xf numFmtId="4" fontId="7" fillId="3" borderId="15" xfId="0" applyNumberFormat="1" applyFont="1" applyFill="1" applyBorder="1"/>
    <xf numFmtId="4" fontId="7" fillId="3" borderId="18" xfId="0" applyNumberFormat="1" applyFont="1" applyFill="1" applyBorder="1" applyProtection="1">
      <protection locked="0"/>
    </xf>
    <xf numFmtId="4" fontId="4" fillId="3" borderId="19" xfId="0" applyNumberFormat="1" applyFont="1" applyFill="1" applyBorder="1" applyProtection="1">
      <protection locked="0"/>
    </xf>
    <xf numFmtId="4" fontId="7" fillId="3" borderId="20" xfId="0" applyNumberFormat="1" applyFont="1" applyFill="1" applyBorder="1" applyProtection="1">
      <protection locked="0"/>
    </xf>
    <xf numFmtId="4" fontId="7" fillId="3" borderId="14" xfId="0" applyNumberFormat="1" applyFont="1" applyFill="1" applyBorder="1" applyProtection="1">
      <protection locked="0"/>
    </xf>
    <xf numFmtId="4" fontId="7" fillId="3" borderId="6" xfId="0" applyNumberFormat="1" applyFont="1" applyFill="1" applyBorder="1" applyProtection="1">
      <protection locked="0"/>
    </xf>
    <xf numFmtId="4" fontId="7" fillId="3" borderId="15" xfId="0" applyNumberFormat="1" applyFont="1" applyFill="1" applyBorder="1" applyProtection="1">
      <protection locked="0"/>
    </xf>
    <xf numFmtId="4" fontId="4" fillId="3" borderId="16" xfId="0" applyNumberFormat="1" applyFont="1" applyFill="1" applyBorder="1" applyProtection="1">
      <protection locked="0"/>
    </xf>
    <xf numFmtId="4" fontId="7" fillId="3" borderId="17" xfId="0" applyNumberFormat="1" applyFont="1" applyFill="1" applyBorder="1" applyProtection="1">
      <protection locked="0"/>
    </xf>
    <xf numFmtId="0" fontId="18" fillId="0" borderId="0" xfId="0" applyFont="1"/>
    <xf numFmtId="4" fontId="21" fillId="4" borderId="21" xfId="1" applyNumberFormat="1" applyBorder="1"/>
    <xf numFmtId="4" fontId="21" fillId="4" borderId="22" xfId="1" applyNumberFormat="1" applyBorder="1"/>
    <xf numFmtId="4" fontId="21" fillId="4" borderId="5" xfId="1" applyNumberFormat="1" applyBorder="1"/>
    <xf numFmtId="4" fontId="21" fillId="4" borderId="23" xfId="1" applyNumberFormat="1" applyBorder="1"/>
    <xf numFmtId="4" fontId="21" fillId="4" borderId="24" xfId="1" applyNumberFormat="1" applyBorder="1"/>
    <xf numFmtId="4" fontId="21" fillId="4" borderId="25" xfId="1" applyNumberFormat="1" applyBorder="1"/>
    <xf numFmtId="4" fontId="21" fillId="4" borderId="0" xfId="1" applyNumberFormat="1"/>
    <xf numFmtId="4" fontId="19" fillId="4" borderId="26" xfId="1" applyNumberFormat="1" applyFont="1" applyBorder="1"/>
    <xf numFmtId="4" fontId="19" fillId="4" borderId="1" xfId="1" applyNumberFormat="1" applyFont="1" applyBorder="1"/>
    <xf numFmtId="4" fontId="19" fillId="4" borderId="27" xfId="1" applyNumberFormat="1" applyFont="1" applyBorder="1"/>
    <xf numFmtId="4" fontId="19" fillId="4" borderId="5" xfId="1" applyNumberFormat="1" applyFont="1" applyBorder="1"/>
    <xf numFmtId="4" fontId="19" fillId="4" borderId="0" xfId="1" applyNumberFormat="1" applyFont="1" applyBorder="1"/>
    <xf numFmtId="4" fontId="19" fillId="4" borderId="23" xfId="1" applyNumberFormat="1" applyFont="1" applyBorder="1"/>
    <xf numFmtId="4" fontId="19" fillId="4" borderId="0" xfId="1" applyNumberFormat="1" applyFont="1"/>
    <xf numFmtId="4" fontId="19" fillId="4" borderId="7" xfId="1" applyNumberFormat="1" applyFont="1" applyBorder="1" applyProtection="1">
      <protection locked="0"/>
    </xf>
    <xf numFmtId="4" fontId="19" fillId="4" borderId="0" xfId="1" applyNumberFormat="1" applyFont="1" applyBorder="1" applyAlignment="1" applyProtection="1">
      <alignment horizontal="right"/>
    </xf>
    <xf numFmtId="4" fontId="19" fillId="4" borderId="28" xfId="1" applyNumberFormat="1" applyFont="1" applyBorder="1" applyProtection="1">
      <protection locked="0"/>
    </xf>
    <xf numFmtId="4" fontId="19" fillId="4" borderId="0" xfId="1" applyNumberFormat="1" applyFont="1" applyBorder="1" applyAlignment="1">
      <alignment vertical="top" wrapText="1"/>
    </xf>
    <xf numFmtId="4" fontId="19" fillId="4" borderId="28" xfId="1" applyNumberFormat="1" applyFont="1" applyBorder="1" applyAlignment="1" applyProtection="1">
      <alignment horizontal="right" vertical="top"/>
      <protection locked="0"/>
    </xf>
    <xf numFmtId="4" fontId="19" fillId="4" borderId="0" xfId="1" applyNumberFormat="1" applyFont="1" applyBorder="1" applyAlignment="1">
      <alignment horizontal="right"/>
    </xf>
    <xf numFmtId="4" fontId="19" fillId="4" borderId="26" xfId="1" applyNumberFormat="1" applyFont="1" applyBorder="1" applyAlignment="1" applyProtection="1">
      <alignment horizontal="right"/>
    </xf>
    <xf numFmtId="4" fontId="19" fillId="4" borderId="27" xfId="1" applyNumberFormat="1" applyFont="1" applyBorder="1" applyAlignment="1">
      <alignment horizontal="left"/>
    </xf>
    <xf numFmtId="4" fontId="19" fillId="4" borderId="5" xfId="1" applyNumberFormat="1" applyFont="1" applyBorder="1" applyAlignment="1">
      <alignment horizontal="right" vertical="top"/>
    </xf>
    <xf numFmtId="4" fontId="19" fillId="4" borderId="0" xfId="1" applyNumberFormat="1" applyFont="1" applyBorder="1" applyAlignment="1">
      <alignment horizontal="right" vertical="top"/>
    </xf>
    <xf numFmtId="4" fontId="19" fillId="4" borderId="8" xfId="1" applyNumberFormat="1" applyFont="1" applyBorder="1" applyAlignment="1" applyProtection="1">
      <alignment horizontal="center" vertical="center"/>
      <protection locked="0"/>
    </xf>
    <xf numFmtId="4" fontId="19" fillId="4" borderId="5" xfId="1" applyNumberFormat="1" applyFont="1" applyBorder="1" applyAlignment="1">
      <alignment vertical="center"/>
    </xf>
    <xf numFmtId="4" fontId="19" fillId="4" borderId="0" xfId="1" applyNumberFormat="1" applyFont="1" applyBorder="1" applyAlignment="1">
      <alignment vertical="center"/>
    </xf>
    <xf numFmtId="4" fontId="19" fillId="4" borderId="23" xfId="1" applyNumberFormat="1" applyFont="1" applyBorder="1" applyAlignment="1">
      <alignment vertical="center"/>
    </xf>
    <xf numFmtId="4" fontId="19" fillId="4" borderId="29" xfId="1" applyNumberFormat="1" applyFont="1" applyBorder="1"/>
    <xf numFmtId="4" fontId="19" fillId="4" borderId="0" xfId="1" applyNumberFormat="1" applyFont="1" applyBorder="1" applyAlignment="1"/>
    <xf numFmtId="167" fontId="19" fillId="4" borderId="0" xfId="1" applyNumberFormat="1" applyFont="1" applyBorder="1"/>
    <xf numFmtId="4" fontId="19" fillId="4" borderId="29" xfId="1" applyNumberFormat="1" applyFont="1" applyBorder="1" applyProtection="1">
      <protection locked="0"/>
    </xf>
    <xf numFmtId="4" fontId="19" fillId="4" borderId="24" xfId="1" applyNumberFormat="1" applyFont="1" applyBorder="1"/>
    <xf numFmtId="4" fontId="19" fillId="4" borderId="30" xfId="1" applyNumberFormat="1" applyFont="1" applyBorder="1"/>
    <xf numFmtId="4" fontId="22" fillId="2" borderId="0" xfId="0" applyNumberFormat="1" applyFont="1" applyFill="1" applyBorder="1"/>
    <xf numFmtId="4" fontId="19" fillId="4" borderId="0" xfId="1" applyNumberFormat="1" applyFont="1" applyBorder="1" applyProtection="1">
      <protection locked="0"/>
    </xf>
    <xf numFmtId="4" fontId="19" fillId="4" borderId="30" xfId="1" applyNumberFormat="1" applyFont="1" applyBorder="1" applyAlignment="1" applyProtection="1"/>
    <xf numFmtId="4" fontId="19" fillId="4" borderId="30" xfId="1" applyNumberFormat="1" applyFont="1" applyBorder="1" applyAlignment="1">
      <alignment vertical="center"/>
    </xf>
    <xf numFmtId="4" fontId="19" fillId="4" borderId="25" xfId="1" applyNumberFormat="1" applyFont="1" applyBorder="1"/>
    <xf numFmtId="4" fontId="19" fillId="4" borderId="0" xfId="1" applyNumberFormat="1" applyFont="1" applyBorder="1" applyAlignment="1" applyProtection="1"/>
    <xf numFmtId="4" fontId="19" fillId="4" borderId="31" xfId="1" applyNumberFormat="1" applyFont="1" applyBorder="1"/>
    <xf numFmtId="4" fontId="20" fillId="4" borderId="0" xfId="1" applyNumberFormat="1" applyFont="1" applyBorder="1"/>
    <xf numFmtId="4" fontId="20" fillId="4" borderId="32" xfId="1" applyNumberFormat="1" applyFont="1" applyBorder="1" applyProtection="1">
      <protection locked="0"/>
    </xf>
    <xf numFmtId="4" fontId="20" fillId="4" borderId="23" xfId="1" applyNumberFormat="1" applyFont="1" applyBorder="1"/>
    <xf numFmtId="4" fontId="20" fillId="4" borderId="30" xfId="1" applyNumberFormat="1" applyFont="1" applyBorder="1"/>
    <xf numFmtId="4" fontId="7" fillId="3" borderId="0" xfId="0" applyNumberFormat="1" applyFont="1" applyFill="1"/>
    <xf numFmtId="4" fontId="20" fillId="4" borderId="26" xfId="1" applyNumberFormat="1" applyFont="1" applyBorder="1"/>
    <xf numFmtId="4" fontId="20" fillId="4" borderId="1" xfId="1" applyNumberFormat="1" applyFont="1" applyBorder="1"/>
    <xf numFmtId="4" fontId="20" fillId="4" borderId="5" xfId="1" applyNumberFormat="1" applyFont="1" applyBorder="1"/>
    <xf numFmtId="4" fontId="19" fillId="4" borderId="31" xfId="1" applyNumberFormat="1" applyFont="1" applyBorder="1" applyAlignment="1" applyProtection="1">
      <alignment horizontal="right" vertical="center"/>
    </xf>
    <xf numFmtId="4" fontId="19" fillId="4" borderId="0" xfId="1" applyNumberFormat="1" applyFont="1" applyBorder="1" applyAlignment="1" applyProtection="1">
      <alignment horizontal="right" vertical="center"/>
    </xf>
    <xf numFmtId="4" fontId="19" fillId="4" borderId="31" xfId="1" applyNumberFormat="1" applyFont="1" applyBorder="1" applyAlignment="1">
      <alignment horizontal="left" vertical="center" wrapText="1"/>
    </xf>
    <xf numFmtId="4" fontId="19" fillId="4" borderId="0" xfId="1" applyNumberFormat="1" applyFont="1" applyBorder="1" applyAlignment="1">
      <alignment horizontal="left" vertical="center" wrapText="1"/>
    </xf>
    <xf numFmtId="4" fontId="19" fillId="4" borderId="5" xfId="1" applyNumberFormat="1" applyFont="1" applyBorder="1" applyAlignment="1">
      <alignment horizontal="left" vertical="top" wrapText="1"/>
    </xf>
    <xf numFmtId="4" fontId="19" fillId="4" borderId="0" xfId="1" applyNumberFormat="1" applyFont="1" applyBorder="1" applyAlignment="1">
      <alignment horizontal="left" vertical="top" wrapText="1"/>
    </xf>
    <xf numFmtId="4" fontId="19" fillId="4" borderId="23" xfId="1" applyNumberFormat="1" applyFont="1" applyBorder="1" applyAlignment="1">
      <alignment horizontal="left" vertical="top" wrapText="1"/>
    </xf>
    <xf numFmtId="4" fontId="19" fillId="4" borderId="30" xfId="1" applyNumberFormat="1" applyFont="1" applyBorder="1" applyAlignment="1" applyProtection="1">
      <alignment horizontal="center" wrapText="1"/>
    </xf>
    <xf numFmtId="4" fontId="7" fillId="3" borderId="6" xfId="0" applyNumberFormat="1" applyFont="1" applyFill="1" applyBorder="1" applyAlignment="1">
      <alignment horizontal="left"/>
    </xf>
  </cellXfs>
  <cellStyles count="2">
    <cellStyle name="Schlecht" xfId="1" builtinId="27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130969</xdr:colOff>
      <xdr:row>26</xdr:row>
      <xdr:rowOff>202404</xdr:rowOff>
    </xdr:from>
    <xdr:to>
      <xdr:col>15</xdr:col>
      <xdr:colOff>2028825</xdr:colOff>
      <xdr:row>32</xdr:row>
      <xdr:rowOff>280986</xdr:rowOff>
    </xdr:to>
    <xdr:sp macro="" textlink="" fLocksText="0">
      <xdr:nvSpPr>
        <xdr:cNvPr id="1025" name="Textfeld 4">
          <a:extLst>
            <a:ext uri="{FF2B5EF4-FFF2-40B4-BE49-F238E27FC236}">
              <a16:creationId xmlns:a16="http://schemas.microsoft.com/office/drawing/2014/main" id="{D846D9CC-980F-DFC7-2B7B-6B5C25AAEDB5}"/>
            </a:ext>
          </a:extLst>
        </xdr:cNvPr>
        <xdr:cNvSpPr txBox="1">
          <a:spLocks noChangeArrowheads="1"/>
        </xdr:cNvSpPr>
      </xdr:nvSpPr>
      <xdr:spPr bwMode="auto">
        <a:xfrm rot="300000">
          <a:off x="16978313" y="7084217"/>
          <a:ext cx="3779043" cy="1626394"/>
        </a:xfrm>
        <a:prstGeom prst="rect">
          <a:avLst/>
        </a:prstGeom>
        <a:solidFill>
          <a:srgbClr val="FFFF00"/>
        </a:solidFill>
        <a:ln>
          <a:noFill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de-DE" sz="2400" b="1" i="0" u="sng" strike="noStrike" baseline="0">
              <a:solidFill>
                <a:srgbClr val="000000"/>
              </a:solidFill>
              <a:latin typeface="Calibri"/>
              <a:cs typeface="Calibri"/>
            </a:rPr>
            <a:t>Keine</a:t>
          </a:r>
          <a:r>
            <a:rPr lang="de-DE" sz="2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Finanzierung  durch den Hauseigentümer</a:t>
          </a:r>
        </a:p>
        <a:p>
          <a:pPr algn="l" rtl="0">
            <a:defRPr sz="1000"/>
          </a:pPr>
          <a:endParaRPr lang="de-DE" sz="24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914400</xdr:colOff>
      <xdr:row>10</xdr:row>
      <xdr:rowOff>200025</xdr:rowOff>
    </xdr:from>
    <xdr:to>
      <xdr:col>15</xdr:col>
      <xdr:colOff>1314450</xdr:colOff>
      <xdr:row>15</xdr:row>
      <xdr:rowOff>276225</xdr:rowOff>
    </xdr:to>
    <xdr:sp macro="" textlink="" fLocksText="0">
      <xdr:nvSpPr>
        <xdr:cNvPr id="1026" name="Textfeld 12">
          <a:extLst>
            <a:ext uri="{FF2B5EF4-FFF2-40B4-BE49-F238E27FC236}">
              <a16:creationId xmlns:a16="http://schemas.microsoft.com/office/drawing/2014/main" id="{2103C9FC-43CD-21CB-D939-5B566B468F20}"/>
            </a:ext>
          </a:extLst>
        </xdr:cNvPr>
        <xdr:cNvSpPr txBox="1">
          <a:spLocks noChangeArrowheads="1"/>
        </xdr:cNvSpPr>
      </xdr:nvSpPr>
      <xdr:spPr bwMode="auto">
        <a:xfrm rot="300000">
          <a:off x="35242500" y="2486025"/>
          <a:ext cx="2276475" cy="1543050"/>
        </a:xfrm>
        <a:prstGeom prst="rect">
          <a:avLst/>
        </a:prstGeom>
        <a:solidFill>
          <a:srgbClr val="FFFF00"/>
        </a:solidFill>
        <a:ln>
          <a:noFill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de-DE" sz="2000" b="1" i="0" u="sng" strike="noStrike" baseline="0">
              <a:solidFill>
                <a:srgbClr val="000000"/>
              </a:solidFill>
              <a:latin typeface="Calibri"/>
              <a:cs typeface="Calibri"/>
            </a:rPr>
            <a:t>Festpreis</a:t>
          </a:r>
          <a:r>
            <a:rPr lang="de-DE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je kwh </a:t>
          </a:r>
        </a:p>
        <a:p>
          <a:pPr algn="l" rtl="0">
            <a:defRPr sz="1000"/>
          </a:pPr>
          <a:r>
            <a:rPr lang="de-DE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über 10 Jahre möglich</a:t>
          </a:r>
        </a:p>
        <a:p>
          <a:pPr algn="l" rtl="0">
            <a:defRPr sz="1000"/>
          </a:pPr>
          <a:endParaRPr lang="de-DE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X49"/>
  <sheetViews>
    <sheetView tabSelected="1" zoomScale="115" zoomScaleNormal="115" workbookViewId="0">
      <selection activeCell="C4" sqref="C4"/>
    </sheetView>
  </sheetViews>
  <sheetFormatPr baseColWidth="10" defaultColWidth="11.5703125" defaultRowHeight="12.75" x14ac:dyDescent="0.2"/>
  <cols>
    <col min="1" max="1" width="6.28515625" customWidth="1"/>
    <col min="2" max="2" width="13.28515625" customWidth="1"/>
    <col min="3" max="3" width="20" customWidth="1"/>
    <col min="4" max="4" width="12.42578125" customWidth="1"/>
    <col min="5" max="5" width="14.28515625" customWidth="1"/>
    <col min="6" max="6" width="6.28515625" customWidth="1"/>
    <col min="7" max="8" width="13.28515625" customWidth="1"/>
    <col min="9" max="9" width="89.5703125" style="3" hidden="1" customWidth="1"/>
    <col min="10" max="10" width="4.5703125" style="3" customWidth="1"/>
    <col min="11" max="11" width="17.7109375" style="1" customWidth="1"/>
    <col min="12" max="12" width="10.28515625" style="1" customWidth="1"/>
    <col min="13" max="13" width="11.5703125" style="1"/>
    <col min="14" max="14" width="16.5703125" style="1" customWidth="1"/>
    <col min="15" max="15" width="11.5703125" style="1"/>
    <col min="16" max="16" width="32.140625" style="1" customWidth="1"/>
    <col min="17" max="16384" width="11.5703125" style="2"/>
  </cols>
  <sheetData>
    <row r="1" spans="1:206" ht="3.75" customHeight="1" x14ac:dyDescent="0.25">
      <c r="A1" s="80"/>
      <c r="B1" s="80"/>
      <c r="C1" s="80"/>
      <c r="D1" s="80"/>
      <c r="E1" s="80"/>
      <c r="F1" s="80"/>
      <c r="G1" s="80"/>
      <c r="H1" s="80"/>
      <c r="I1" s="4"/>
      <c r="J1" s="4"/>
      <c r="GL1"/>
      <c r="GM1"/>
      <c r="GN1"/>
      <c r="GO1"/>
      <c r="GP1"/>
      <c r="GQ1"/>
      <c r="GR1"/>
      <c r="GS1"/>
      <c r="GT1"/>
      <c r="GU1"/>
      <c r="GV1"/>
      <c r="GW1"/>
      <c r="GX1"/>
    </row>
    <row r="2" spans="1:206" ht="21.6" customHeight="1" x14ac:dyDescent="0.3">
      <c r="A2" s="120" t="s">
        <v>0</v>
      </c>
      <c r="B2" s="121" t="s">
        <v>1</v>
      </c>
      <c r="C2" s="121"/>
      <c r="D2" s="121"/>
      <c r="E2" s="121"/>
      <c r="F2" s="121"/>
      <c r="G2" s="121"/>
      <c r="H2" s="83"/>
      <c r="I2" s="5" t="s">
        <v>2</v>
      </c>
      <c r="J2" s="7" t="s">
        <v>3</v>
      </c>
      <c r="K2" s="8" t="s">
        <v>85</v>
      </c>
      <c r="L2" s="9"/>
      <c r="M2" s="9"/>
      <c r="N2" s="9"/>
      <c r="O2" s="9"/>
      <c r="P2" s="10"/>
      <c r="GL2"/>
      <c r="GM2"/>
      <c r="GN2"/>
      <c r="GO2"/>
      <c r="GP2"/>
      <c r="GQ2"/>
      <c r="GR2"/>
      <c r="GS2"/>
      <c r="GT2"/>
      <c r="GU2"/>
      <c r="GV2"/>
      <c r="GW2"/>
      <c r="GX2"/>
    </row>
    <row r="3" spans="1:206" ht="20.25" customHeight="1" x14ac:dyDescent="0.3">
      <c r="A3" s="122"/>
      <c r="B3" s="115" t="s">
        <v>4</v>
      </c>
      <c r="C3" s="115"/>
      <c r="D3" s="115"/>
      <c r="E3" s="115"/>
      <c r="F3" s="115"/>
      <c r="G3" s="115"/>
      <c r="H3" s="86"/>
      <c r="I3" s="13"/>
      <c r="J3" s="14"/>
      <c r="K3" s="131"/>
      <c r="L3" s="131"/>
      <c r="M3" s="131"/>
      <c r="N3" s="131"/>
      <c r="O3" s="131"/>
      <c r="P3" s="131"/>
      <c r="GL3"/>
      <c r="GM3"/>
      <c r="GN3"/>
      <c r="GO3"/>
      <c r="GP3"/>
      <c r="GQ3"/>
      <c r="GR3"/>
      <c r="GS3"/>
      <c r="GT3"/>
      <c r="GU3"/>
      <c r="GV3"/>
      <c r="GW3"/>
      <c r="GX3"/>
    </row>
    <row r="4" spans="1:206" ht="18" customHeight="1" x14ac:dyDescent="0.3">
      <c r="A4" s="84"/>
      <c r="B4" s="85"/>
      <c r="C4" s="85"/>
      <c r="D4" s="85"/>
      <c r="E4" s="85"/>
      <c r="F4" s="85"/>
      <c r="G4" s="85"/>
      <c r="H4" s="86"/>
      <c r="I4" s="13" t="s">
        <v>81</v>
      </c>
      <c r="J4" s="14"/>
      <c r="K4" s="15"/>
      <c r="L4" s="15"/>
      <c r="M4" s="16"/>
      <c r="N4" s="14"/>
      <c r="O4" s="14"/>
      <c r="P4" s="17"/>
      <c r="GL4"/>
      <c r="GM4"/>
      <c r="GN4"/>
      <c r="GO4"/>
      <c r="GP4"/>
      <c r="GQ4"/>
      <c r="GR4"/>
      <c r="GS4"/>
      <c r="GT4"/>
      <c r="GU4"/>
      <c r="GV4"/>
      <c r="GW4"/>
      <c r="GX4"/>
    </row>
    <row r="5" spans="1:206" ht="6.6" customHeight="1" x14ac:dyDescent="0.3">
      <c r="A5" s="84"/>
      <c r="B5" s="87"/>
      <c r="C5" s="85"/>
      <c r="D5" s="85"/>
      <c r="E5" s="85"/>
      <c r="F5" s="85"/>
      <c r="G5" s="85"/>
      <c r="H5" s="86"/>
      <c r="I5" s="18"/>
      <c r="J5" s="15"/>
      <c r="K5" s="15"/>
      <c r="L5" s="15"/>
      <c r="M5" s="15"/>
      <c r="N5" s="15"/>
      <c r="O5" s="15"/>
      <c r="P5" s="19"/>
      <c r="GL5"/>
      <c r="GM5"/>
      <c r="GN5"/>
      <c r="GO5"/>
      <c r="GP5"/>
      <c r="GQ5"/>
      <c r="GR5"/>
      <c r="GS5"/>
      <c r="GT5"/>
      <c r="GU5"/>
      <c r="GV5"/>
      <c r="GW5"/>
      <c r="GX5"/>
    </row>
    <row r="6" spans="1:206" ht="21.6" customHeight="1" x14ac:dyDescent="0.3">
      <c r="A6" s="84"/>
      <c r="B6" s="128" t="s">
        <v>5</v>
      </c>
      <c r="C6" s="85"/>
      <c r="D6" s="88">
        <v>20000</v>
      </c>
      <c r="E6" s="85" t="s">
        <v>6</v>
      </c>
      <c r="F6" s="89"/>
      <c r="G6" s="85"/>
      <c r="H6" s="86"/>
      <c r="I6" s="18"/>
      <c r="J6" s="15"/>
      <c r="K6" s="15"/>
      <c r="L6" s="20" t="s">
        <v>7</v>
      </c>
      <c r="M6" s="15"/>
      <c r="N6" s="15"/>
      <c r="O6" s="15"/>
      <c r="P6" s="19"/>
      <c r="GL6"/>
      <c r="GM6"/>
      <c r="GN6"/>
      <c r="GO6"/>
      <c r="GP6"/>
      <c r="GQ6"/>
      <c r="GR6"/>
      <c r="GS6"/>
      <c r="GT6"/>
      <c r="GU6"/>
      <c r="GV6"/>
      <c r="GW6"/>
      <c r="GX6"/>
    </row>
    <row r="7" spans="1:206" ht="24.4" customHeight="1" x14ac:dyDescent="0.3">
      <c r="A7" s="84"/>
      <c r="B7" s="128"/>
      <c r="C7" s="85"/>
      <c r="D7" s="90"/>
      <c r="E7" s="85"/>
      <c r="F7" s="130" t="s">
        <v>8</v>
      </c>
      <c r="G7" s="130"/>
      <c r="H7" s="86"/>
      <c r="I7" s="18"/>
      <c r="J7" s="15"/>
      <c r="K7" s="15"/>
      <c r="L7" s="20"/>
      <c r="M7" s="15"/>
      <c r="N7" s="15"/>
      <c r="O7" s="15"/>
      <c r="P7" s="19"/>
      <c r="GL7"/>
      <c r="GM7"/>
      <c r="GN7"/>
      <c r="GO7"/>
      <c r="GP7"/>
      <c r="GQ7"/>
      <c r="GR7"/>
      <c r="GS7"/>
      <c r="GT7"/>
      <c r="GU7"/>
      <c r="GV7"/>
      <c r="GW7"/>
      <c r="GX7"/>
    </row>
    <row r="8" spans="1:206" ht="21.6" customHeight="1" x14ac:dyDescent="0.3">
      <c r="A8" s="84"/>
      <c r="B8" s="91"/>
      <c r="C8" s="85"/>
      <c r="D8" s="92"/>
      <c r="E8" s="93"/>
      <c r="F8" s="94"/>
      <c r="G8" s="95">
        <v>3</v>
      </c>
      <c r="H8" s="86"/>
      <c r="I8" s="18"/>
      <c r="J8" s="15"/>
      <c r="K8" s="15"/>
      <c r="L8" s="20"/>
      <c r="M8" s="15"/>
      <c r="N8" s="15"/>
      <c r="O8" s="15"/>
      <c r="P8" s="19"/>
      <c r="GL8"/>
      <c r="GM8"/>
      <c r="GN8"/>
      <c r="GO8"/>
      <c r="GP8"/>
      <c r="GQ8"/>
      <c r="GR8"/>
      <c r="GS8"/>
      <c r="GT8"/>
      <c r="GU8"/>
      <c r="GV8"/>
      <c r="GW8"/>
      <c r="GX8"/>
    </row>
    <row r="9" spans="1:206" s="26" customFormat="1" ht="22.5" customHeight="1" x14ac:dyDescent="0.2">
      <c r="A9" s="96"/>
      <c r="B9" s="91"/>
      <c r="C9" s="97"/>
      <c r="D9" s="98"/>
      <c r="E9" s="127"/>
      <c r="F9" s="128"/>
      <c r="G9" s="128"/>
      <c r="H9" s="129"/>
      <c r="I9" s="21"/>
      <c r="J9" s="22"/>
      <c r="K9" s="23"/>
      <c r="L9" s="24"/>
      <c r="M9" s="23"/>
      <c r="N9" s="23"/>
      <c r="O9" s="23"/>
      <c r="P9" s="25"/>
    </row>
    <row r="10" spans="1:206" s="31" customFormat="1" ht="22.5" customHeight="1" x14ac:dyDescent="0.2">
      <c r="A10" s="99"/>
      <c r="B10" s="100" t="s">
        <v>10</v>
      </c>
      <c r="C10" s="100"/>
      <c r="D10" s="100">
        <f>SUM(D6-D6*D9)</f>
        <v>20000</v>
      </c>
      <c r="E10" s="100" t="s">
        <v>11</v>
      </c>
      <c r="F10" s="100"/>
      <c r="G10" s="100"/>
      <c r="H10" s="101"/>
      <c r="I10" s="27" t="s">
        <v>12</v>
      </c>
      <c r="J10" s="28"/>
      <c r="K10" s="29">
        <v>20000</v>
      </c>
      <c r="L10" s="20" t="s">
        <v>13</v>
      </c>
      <c r="M10" s="20"/>
      <c r="N10" s="20"/>
      <c r="O10" s="20"/>
      <c r="P10" s="30"/>
    </row>
    <row r="11" spans="1:206" s="31" customFormat="1" ht="22.5" customHeight="1" x14ac:dyDescent="0.35">
      <c r="A11" s="99"/>
      <c r="B11" s="100" t="s">
        <v>14</v>
      </c>
      <c r="C11" s="100"/>
      <c r="D11" s="102">
        <f>SUM(D10/G8)</f>
        <v>6666.666666666667</v>
      </c>
      <c r="E11" s="103" t="s">
        <v>15</v>
      </c>
      <c r="F11" s="100"/>
      <c r="G11" s="100"/>
      <c r="H11" s="101"/>
      <c r="I11" s="32" t="s">
        <v>16</v>
      </c>
      <c r="J11" s="28"/>
      <c r="K11" s="29"/>
      <c r="L11" s="20"/>
      <c r="M11" s="20"/>
      <c r="N11" s="20"/>
      <c r="O11" s="20"/>
      <c r="P11" s="30"/>
    </row>
    <row r="12" spans="1:206" ht="23.25" x14ac:dyDescent="0.35">
      <c r="A12" s="84"/>
      <c r="B12" s="85" t="s">
        <v>17</v>
      </c>
      <c r="C12" s="85"/>
      <c r="D12" s="102">
        <v>30</v>
      </c>
      <c r="E12" s="85" t="s">
        <v>9</v>
      </c>
      <c r="F12" s="85"/>
      <c r="G12" s="85"/>
      <c r="H12" s="86"/>
      <c r="I12" s="33" t="s">
        <v>18</v>
      </c>
      <c r="J12" s="15"/>
      <c r="K12" s="34">
        <f>K14/1.19</f>
        <v>10.084033613445378</v>
      </c>
      <c r="L12" s="15" t="s">
        <v>19</v>
      </c>
      <c r="M12" s="15" t="s">
        <v>20</v>
      </c>
      <c r="N12" s="15"/>
      <c r="O12" s="15"/>
      <c r="P12" s="19"/>
      <c r="GL12"/>
      <c r="GM12"/>
      <c r="GN12"/>
      <c r="GO12"/>
      <c r="GP12"/>
      <c r="GQ12"/>
      <c r="GR12"/>
      <c r="GS12"/>
      <c r="GT12"/>
      <c r="GU12"/>
      <c r="GV12"/>
      <c r="GW12"/>
      <c r="GX12"/>
    </row>
    <row r="13" spans="1:206" ht="18.75" x14ac:dyDescent="0.3">
      <c r="A13" s="84"/>
      <c r="B13" s="85" t="s">
        <v>21</v>
      </c>
      <c r="C13" s="104">
        <v>0.19</v>
      </c>
      <c r="D13" s="85">
        <f>SUM(D12*C13)</f>
        <v>5.7</v>
      </c>
      <c r="E13" s="85" t="s">
        <v>9</v>
      </c>
      <c r="F13" s="85"/>
      <c r="G13" s="85"/>
      <c r="H13" s="86"/>
      <c r="I13" s="6"/>
      <c r="J13" s="15"/>
      <c r="K13" s="34">
        <f>K12*0.19</f>
        <v>1.9159663865546219</v>
      </c>
      <c r="L13" s="35" t="s">
        <v>22</v>
      </c>
      <c r="M13" s="35"/>
      <c r="N13" s="15"/>
      <c r="O13" s="15"/>
      <c r="P13" s="19"/>
      <c r="GL13"/>
      <c r="GM13"/>
      <c r="GN13"/>
      <c r="GO13"/>
      <c r="GP13"/>
      <c r="GQ13"/>
      <c r="GR13"/>
      <c r="GS13"/>
      <c r="GT13"/>
      <c r="GU13"/>
      <c r="GV13"/>
      <c r="GW13"/>
      <c r="GX13"/>
    </row>
    <row r="14" spans="1:206" ht="18.75" x14ac:dyDescent="0.3">
      <c r="A14" s="84"/>
      <c r="B14" s="115" t="s">
        <v>23</v>
      </c>
      <c r="C14" s="115"/>
      <c r="D14" s="116">
        <f>SUM(D12)+(D12*C13)</f>
        <v>35.700000000000003</v>
      </c>
      <c r="E14" s="115" t="s">
        <v>24</v>
      </c>
      <c r="F14" s="115" t="s">
        <v>25</v>
      </c>
      <c r="G14" s="115"/>
      <c r="H14" s="117"/>
      <c r="I14" s="36" t="s">
        <v>26</v>
      </c>
      <c r="J14" s="37"/>
      <c r="K14" s="119">
        <v>12</v>
      </c>
      <c r="L14" s="119" t="s">
        <v>27</v>
      </c>
      <c r="M14" s="119"/>
      <c r="N14" s="119"/>
      <c r="O14" s="15"/>
      <c r="P14" s="19"/>
      <c r="GL14"/>
      <c r="GM14"/>
      <c r="GN14"/>
      <c r="GO14"/>
      <c r="GP14"/>
      <c r="GQ14"/>
      <c r="GR14"/>
      <c r="GS14"/>
      <c r="GT14"/>
      <c r="GU14"/>
      <c r="GV14"/>
      <c r="GW14"/>
      <c r="GX14"/>
    </row>
    <row r="15" spans="1:206" ht="23.25" x14ac:dyDescent="0.35">
      <c r="A15" s="84"/>
      <c r="B15" s="85" t="s">
        <v>28</v>
      </c>
      <c r="C15" s="85"/>
      <c r="D15" s="105">
        <v>180</v>
      </c>
      <c r="E15" s="85" t="s">
        <v>29</v>
      </c>
      <c r="F15" s="85" t="s">
        <v>25</v>
      </c>
      <c r="G15" s="85"/>
      <c r="H15" s="86"/>
      <c r="I15" s="38" t="s">
        <v>16</v>
      </c>
      <c r="J15" s="15"/>
      <c r="K15" s="39"/>
      <c r="L15" s="15"/>
      <c r="M15" s="15"/>
      <c r="N15" s="15"/>
      <c r="O15" s="15"/>
      <c r="P15" s="19"/>
      <c r="GL15"/>
      <c r="GM15"/>
      <c r="GN15"/>
      <c r="GO15"/>
      <c r="GP15"/>
      <c r="GQ15"/>
      <c r="GR15"/>
      <c r="GS15"/>
      <c r="GT15"/>
      <c r="GU15"/>
      <c r="GV15"/>
      <c r="GW15"/>
      <c r="GX15"/>
    </row>
    <row r="16" spans="1:206" ht="23.25" x14ac:dyDescent="0.35">
      <c r="A16" s="106"/>
      <c r="B16" s="82" t="s">
        <v>30</v>
      </c>
      <c r="C16" s="82"/>
      <c r="D16" s="107">
        <f>D11*D14/100+D15</f>
        <v>2560.0000000000005</v>
      </c>
      <c r="E16" s="82" t="s">
        <v>29</v>
      </c>
      <c r="F16" s="82"/>
      <c r="G16" s="82"/>
      <c r="H16" s="83"/>
      <c r="I16" s="40" t="s">
        <v>31</v>
      </c>
      <c r="J16" s="41"/>
      <c r="K16" s="42">
        <f>(K10*K14)/100+K15</f>
        <v>2400</v>
      </c>
      <c r="L16" s="42" t="s">
        <v>29</v>
      </c>
      <c r="M16" s="42" t="s">
        <v>32</v>
      </c>
      <c r="N16" s="42"/>
      <c r="O16" s="42"/>
      <c r="P16" s="43"/>
    </row>
    <row r="17" spans="1:36" ht="21.6" customHeight="1" x14ac:dyDescent="0.35">
      <c r="A17" s="108"/>
      <c r="B17" s="108"/>
      <c r="C17" s="108"/>
      <c r="D17" s="108"/>
      <c r="E17" s="108"/>
      <c r="F17" s="108"/>
      <c r="G17" s="108"/>
      <c r="H17" s="108"/>
      <c r="I17" s="44"/>
      <c r="J17" s="11"/>
      <c r="K17" s="11"/>
      <c r="L17" s="11"/>
      <c r="M17" s="11"/>
      <c r="N17" s="11"/>
      <c r="O17" s="11"/>
      <c r="P17" s="46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ht="23.25" x14ac:dyDescent="0.35">
      <c r="A18" s="81" t="s">
        <v>33</v>
      </c>
      <c r="B18" s="82" t="s">
        <v>34</v>
      </c>
      <c r="C18" s="82"/>
      <c r="D18" s="82"/>
      <c r="E18" s="82"/>
      <c r="F18" s="82"/>
      <c r="G18" s="82"/>
      <c r="H18" s="83"/>
      <c r="I18" s="12"/>
      <c r="J18" s="7" t="s">
        <v>33</v>
      </c>
      <c r="K18" s="47" t="s">
        <v>35</v>
      </c>
      <c r="L18" s="9"/>
      <c r="M18" s="9"/>
      <c r="N18" s="9"/>
      <c r="O18" s="9"/>
      <c r="P18" s="10"/>
    </row>
    <row r="19" spans="1:36" ht="24.75" customHeight="1" x14ac:dyDescent="0.35">
      <c r="A19" s="84"/>
      <c r="B19" s="125" t="s">
        <v>36</v>
      </c>
      <c r="C19" s="125"/>
      <c r="D19" s="123">
        <v>28000</v>
      </c>
      <c r="E19" s="85"/>
      <c r="F19" s="85"/>
      <c r="G19" s="85"/>
      <c r="H19" s="86"/>
      <c r="I19" s="12"/>
      <c r="J19" s="48"/>
      <c r="K19" s="15">
        <v>0</v>
      </c>
      <c r="L19" s="15" t="s">
        <v>37</v>
      </c>
      <c r="M19" s="15"/>
      <c r="N19" s="15"/>
      <c r="O19" s="15"/>
      <c r="P19" s="19"/>
    </row>
    <row r="20" spans="1:36" ht="23.25" x14ac:dyDescent="0.35">
      <c r="A20" s="84"/>
      <c r="B20" s="126"/>
      <c r="C20" s="126"/>
      <c r="D20" s="124"/>
      <c r="E20" s="85"/>
      <c r="F20" s="85"/>
      <c r="G20" s="109"/>
      <c r="H20" s="86"/>
      <c r="I20" s="38" t="s">
        <v>83</v>
      </c>
      <c r="J20" s="48"/>
      <c r="K20" s="34">
        <v>0</v>
      </c>
      <c r="L20" s="15" t="s">
        <v>38</v>
      </c>
      <c r="M20" s="15"/>
      <c r="N20" s="15"/>
      <c r="O20" s="15"/>
      <c r="P20" s="19"/>
    </row>
    <row r="21" spans="1:36" ht="23.25" x14ac:dyDescent="0.35">
      <c r="A21" s="84"/>
      <c r="B21" s="126"/>
      <c r="C21" s="126"/>
      <c r="D21" s="124"/>
      <c r="E21" s="85"/>
      <c r="F21" s="85"/>
      <c r="G21" s="109"/>
      <c r="H21" s="86"/>
      <c r="I21" s="38" t="s">
        <v>48</v>
      </c>
      <c r="J21" s="48"/>
      <c r="K21" s="34"/>
      <c r="L21" s="15"/>
      <c r="M21" s="15"/>
      <c r="N21" s="15"/>
      <c r="O21" s="15"/>
      <c r="P21" s="19"/>
    </row>
    <row r="22" spans="1:36" ht="23.25" x14ac:dyDescent="0.35">
      <c r="A22" s="84"/>
      <c r="B22" s="126"/>
      <c r="C22" s="126"/>
      <c r="D22" s="124"/>
      <c r="E22" s="85"/>
      <c r="F22" s="85"/>
      <c r="G22" s="109"/>
      <c r="H22" s="86"/>
      <c r="I22" s="38"/>
      <c r="J22" s="48"/>
      <c r="K22" s="15">
        <v>0</v>
      </c>
      <c r="L22" s="15" t="s">
        <v>39</v>
      </c>
      <c r="M22" s="15"/>
      <c r="N22" s="15"/>
      <c r="O22" s="15"/>
      <c r="P22" s="19"/>
    </row>
    <row r="23" spans="1:36" ht="24" customHeight="1" x14ac:dyDescent="0.35">
      <c r="A23" s="84"/>
      <c r="B23" s="126"/>
      <c r="C23" s="126"/>
      <c r="D23" s="124"/>
      <c r="E23" s="85"/>
      <c r="F23" s="85"/>
      <c r="G23" s="85"/>
      <c r="H23" s="86"/>
      <c r="I23" s="38" t="s">
        <v>84</v>
      </c>
      <c r="J23" s="48"/>
      <c r="K23" s="15">
        <v>0</v>
      </c>
      <c r="L23" s="15" t="s">
        <v>40</v>
      </c>
      <c r="M23" s="15"/>
      <c r="N23" s="15"/>
      <c r="O23" s="15"/>
      <c r="P23" s="19"/>
    </row>
    <row r="24" spans="1:36" ht="22.5" customHeight="1" x14ac:dyDescent="0.35">
      <c r="A24" s="84"/>
      <c r="B24" s="100" t="s">
        <v>41</v>
      </c>
      <c r="C24" s="100"/>
      <c r="D24" s="110">
        <v>0</v>
      </c>
      <c r="E24" s="107"/>
      <c r="F24" s="85"/>
      <c r="G24" s="85"/>
      <c r="H24" s="86"/>
      <c r="I24" s="12"/>
      <c r="J24" s="48"/>
      <c r="K24" s="39">
        <v>0</v>
      </c>
      <c r="L24" s="39" t="s">
        <v>42</v>
      </c>
      <c r="M24" s="39"/>
      <c r="N24" s="15"/>
      <c r="O24" s="15"/>
      <c r="P24" s="19"/>
    </row>
    <row r="25" spans="1:36" ht="23.25" x14ac:dyDescent="0.35">
      <c r="A25" s="106"/>
      <c r="B25" s="111"/>
      <c r="C25" s="111"/>
      <c r="D25" s="110">
        <f>SUM(D19:D24)</f>
        <v>28000</v>
      </c>
      <c r="E25" s="107"/>
      <c r="F25" s="107"/>
      <c r="G25" s="107"/>
      <c r="H25" s="112"/>
      <c r="I25" s="38"/>
      <c r="J25" s="49"/>
      <c r="K25" s="50">
        <f>SUM(K20)</f>
        <v>0</v>
      </c>
      <c r="L25" s="50" t="s">
        <v>43</v>
      </c>
      <c r="M25" s="50"/>
      <c r="N25" s="50"/>
      <c r="O25" s="50"/>
      <c r="P25" s="51"/>
    </row>
    <row r="26" spans="1:36" ht="23.25" x14ac:dyDescent="0.35">
      <c r="A26" s="85" t="s">
        <v>78</v>
      </c>
      <c r="B26" s="100"/>
      <c r="C26" s="100"/>
      <c r="D26" s="113"/>
      <c r="E26" s="85"/>
      <c r="F26" s="85"/>
      <c r="G26" s="85"/>
      <c r="H26" s="85"/>
      <c r="I26" s="38"/>
      <c r="J26" s="15"/>
      <c r="K26" s="15"/>
      <c r="L26" s="15"/>
      <c r="M26" s="15"/>
      <c r="N26" s="15"/>
      <c r="O26" s="15"/>
      <c r="P26" s="15"/>
    </row>
    <row r="27" spans="1:36" s="1" customFormat="1" ht="23.25" x14ac:dyDescent="0.35">
      <c r="A27" s="108"/>
      <c r="B27" s="108"/>
      <c r="C27" s="108"/>
      <c r="D27" s="108"/>
      <c r="E27" s="108"/>
      <c r="F27" s="108"/>
      <c r="G27" s="108"/>
      <c r="H27" s="108"/>
      <c r="I27" s="52"/>
      <c r="J27" s="11"/>
      <c r="K27" s="11"/>
      <c r="L27" s="11"/>
      <c r="M27" s="11"/>
      <c r="N27" s="11"/>
      <c r="O27" s="11"/>
      <c r="P27" s="11"/>
    </row>
    <row r="28" spans="1:36" ht="18.75" x14ac:dyDescent="0.3">
      <c r="A28" s="81" t="s">
        <v>44</v>
      </c>
      <c r="B28" s="82" t="s">
        <v>45</v>
      </c>
      <c r="C28" s="82"/>
      <c r="D28" s="82"/>
      <c r="E28" s="82"/>
      <c r="F28" s="82"/>
      <c r="G28" s="82"/>
      <c r="H28" s="83"/>
      <c r="J28" s="7" t="s">
        <v>44</v>
      </c>
      <c r="K28" s="47" t="s">
        <v>46</v>
      </c>
      <c r="L28" s="9"/>
      <c r="M28" s="53"/>
      <c r="N28" s="9"/>
      <c r="O28" s="9"/>
      <c r="P28" s="10"/>
    </row>
    <row r="29" spans="1:36" ht="18.75" x14ac:dyDescent="0.3">
      <c r="A29" s="84"/>
      <c r="B29" s="85" t="s">
        <v>47</v>
      </c>
      <c r="C29" s="85"/>
      <c r="D29" s="113">
        <f>D25</f>
        <v>28000</v>
      </c>
      <c r="E29" s="85" t="s">
        <v>43</v>
      </c>
      <c r="F29" s="85"/>
      <c r="G29" s="85"/>
      <c r="H29" s="86"/>
      <c r="J29" s="48"/>
      <c r="K29" s="15"/>
      <c r="L29" s="15"/>
      <c r="M29" s="15"/>
      <c r="N29" s="15"/>
      <c r="O29" s="15"/>
      <c r="P29" s="19"/>
    </row>
    <row r="30" spans="1:36" ht="18.75" x14ac:dyDescent="0.3">
      <c r="A30" s="84"/>
      <c r="B30" s="85" t="s">
        <v>49</v>
      </c>
      <c r="C30" s="85"/>
      <c r="D30" s="85">
        <v>20</v>
      </c>
      <c r="E30" s="85" t="s">
        <v>50</v>
      </c>
      <c r="F30" s="85"/>
      <c r="G30" s="85"/>
      <c r="H30" s="86"/>
      <c r="J30" s="54"/>
      <c r="K30" s="15"/>
      <c r="L30" s="15"/>
      <c r="M30" s="15"/>
      <c r="N30" s="55"/>
      <c r="O30" s="55"/>
      <c r="P30" s="56"/>
    </row>
    <row r="31" spans="1:36" ht="18.75" x14ac:dyDescent="0.3">
      <c r="A31" s="84"/>
      <c r="B31" s="85" t="s">
        <v>51</v>
      </c>
      <c r="C31" s="85"/>
      <c r="D31" s="104">
        <v>0.02</v>
      </c>
      <c r="E31" s="85" t="s">
        <v>52</v>
      </c>
      <c r="F31" s="85"/>
      <c r="G31" s="85"/>
      <c r="H31" s="86"/>
      <c r="J31" s="48"/>
      <c r="K31" s="15"/>
      <c r="L31" s="15"/>
      <c r="M31" s="55"/>
      <c r="N31" s="15"/>
      <c r="O31" s="15"/>
      <c r="P31" s="19"/>
    </row>
    <row r="32" spans="1:36" ht="23.25" x14ac:dyDescent="0.35">
      <c r="A32" s="106"/>
      <c r="B32" s="107" t="s">
        <v>53</v>
      </c>
      <c r="C32" s="107"/>
      <c r="D32" s="107">
        <f>PMT(D31,D30,D25)*-1</f>
        <v>1712.388107508131</v>
      </c>
      <c r="E32" s="107" t="s">
        <v>54</v>
      </c>
      <c r="F32" s="107"/>
      <c r="G32" s="107"/>
      <c r="H32" s="112"/>
      <c r="I32" s="38"/>
      <c r="J32" s="49"/>
      <c r="K32" s="50"/>
      <c r="L32" s="50"/>
      <c r="M32" s="57"/>
      <c r="N32" s="57"/>
      <c r="O32" s="57"/>
      <c r="P32" s="58"/>
    </row>
    <row r="33" spans="1:16" s="1" customFormat="1" ht="23.25" x14ac:dyDescent="0.35">
      <c r="A33" s="108"/>
      <c r="B33" s="108"/>
      <c r="C33" s="108"/>
      <c r="D33" s="108"/>
      <c r="E33" s="108"/>
      <c r="F33" s="108"/>
      <c r="G33" s="108"/>
      <c r="H33" s="108"/>
      <c r="I33" s="52"/>
      <c r="J33" s="11"/>
      <c r="K33" s="11"/>
      <c r="L33" s="11"/>
      <c r="M33" s="59"/>
      <c r="N33" s="59"/>
      <c r="O33" s="59"/>
      <c r="P33" s="59"/>
    </row>
    <row r="34" spans="1:16" ht="23.25" x14ac:dyDescent="0.35">
      <c r="A34" s="81" t="s">
        <v>55</v>
      </c>
      <c r="B34" s="82" t="s">
        <v>56</v>
      </c>
      <c r="C34" s="82"/>
      <c r="D34" s="82"/>
      <c r="E34" s="82"/>
      <c r="F34" s="82"/>
      <c r="G34" s="82"/>
      <c r="H34" s="83"/>
      <c r="I34" s="60" t="s">
        <v>57</v>
      </c>
      <c r="J34" s="7" t="s">
        <v>55</v>
      </c>
      <c r="K34" s="47" t="s">
        <v>56</v>
      </c>
      <c r="L34" s="9"/>
      <c r="M34" s="9"/>
      <c r="N34" s="9"/>
      <c r="O34" s="9"/>
      <c r="P34" s="10"/>
    </row>
    <row r="35" spans="1:16" ht="23.25" x14ac:dyDescent="0.35">
      <c r="A35" s="84"/>
      <c r="B35" s="85" t="s">
        <v>58</v>
      </c>
      <c r="C35" s="85"/>
      <c r="D35" s="85">
        <f>D16</f>
        <v>2560.0000000000005</v>
      </c>
      <c r="E35" s="85" t="s">
        <v>29</v>
      </c>
      <c r="F35" s="85"/>
      <c r="G35" s="85"/>
      <c r="H35" s="86"/>
      <c r="I35" s="44"/>
      <c r="J35" s="48"/>
      <c r="K35" s="15">
        <f>K16</f>
        <v>2400</v>
      </c>
      <c r="L35" s="15" t="s">
        <v>29</v>
      </c>
      <c r="M35" s="15" t="s">
        <v>59</v>
      </c>
      <c r="N35" s="15"/>
      <c r="O35" s="15"/>
      <c r="P35" s="19"/>
    </row>
    <row r="36" spans="1:16" ht="23.25" x14ac:dyDescent="0.35">
      <c r="A36" s="84"/>
      <c r="B36" s="85" t="s">
        <v>60</v>
      </c>
      <c r="C36" s="85"/>
      <c r="D36" s="85">
        <f>D32</f>
        <v>1712.388107508131</v>
      </c>
      <c r="E36" s="85" t="s">
        <v>61</v>
      </c>
      <c r="F36" s="85"/>
      <c r="G36" s="85"/>
      <c r="H36" s="86"/>
      <c r="I36" s="12" t="s">
        <v>63</v>
      </c>
      <c r="J36" s="48"/>
      <c r="K36" s="15">
        <v>1400</v>
      </c>
      <c r="L36" s="15" t="s">
        <v>29</v>
      </c>
      <c r="M36" s="15" t="s">
        <v>64</v>
      </c>
      <c r="N36" s="15"/>
      <c r="O36" s="15"/>
      <c r="P36" s="19"/>
    </row>
    <row r="37" spans="1:16" ht="23.25" x14ac:dyDescent="0.35">
      <c r="A37" s="84"/>
      <c r="B37" s="85" t="s">
        <v>65</v>
      </c>
      <c r="C37" s="85"/>
      <c r="D37" s="85">
        <v>170</v>
      </c>
      <c r="E37" s="85" t="s">
        <v>62</v>
      </c>
      <c r="F37" s="85"/>
      <c r="G37" s="85"/>
      <c r="H37" s="86"/>
      <c r="I37" s="38" t="s">
        <v>16</v>
      </c>
      <c r="J37" s="48"/>
      <c r="K37" s="61"/>
      <c r="L37" s="15"/>
      <c r="M37" s="15" t="s">
        <v>66</v>
      </c>
      <c r="N37" s="15"/>
      <c r="O37" s="15"/>
      <c r="P37" s="19"/>
    </row>
    <row r="38" spans="1:16" ht="23.25" x14ac:dyDescent="0.35">
      <c r="A38" s="84"/>
      <c r="B38" s="85" t="s">
        <v>67</v>
      </c>
      <c r="C38" s="85"/>
      <c r="D38" s="109">
        <v>140</v>
      </c>
      <c r="E38" s="85" t="s">
        <v>62</v>
      </c>
      <c r="F38" s="85"/>
      <c r="G38" s="85"/>
      <c r="H38" s="86"/>
      <c r="I38" s="40" t="s">
        <v>68</v>
      </c>
      <c r="J38" s="48"/>
      <c r="K38" s="61"/>
      <c r="L38" s="35"/>
      <c r="M38" s="62" t="s">
        <v>69</v>
      </c>
      <c r="N38" s="35"/>
      <c r="O38" s="35"/>
      <c r="P38" s="19"/>
    </row>
    <row r="39" spans="1:16" ht="23.25" x14ac:dyDescent="0.35">
      <c r="A39" s="84"/>
      <c r="B39" s="85"/>
      <c r="C39" s="85"/>
      <c r="D39" s="109"/>
      <c r="E39" s="85"/>
      <c r="F39" s="85"/>
      <c r="G39" s="85"/>
      <c r="H39" s="86"/>
      <c r="I39" s="38"/>
      <c r="J39" s="48"/>
      <c r="K39" s="63"/>
      <c r="L39" s="39"/>
      <c r="M39" s="39"/>
      <c r="N39" s="15"/>
      <c r="O39" s="15"/>
      <c r="P39" s="19"/>
    </row>
    <row r="40" spans="1:16" ht="18.75" x14ac:dyDescent="0.3">
      <c r="A40" s="106"/>
      <c r="B40" s="118" t="s">
        <v>53</v>
      </c>
      <c r="C40" s="118"/>
      <c r="D40" s="118">
        <f>SUM(D35:D39)</f>
        <v>4582.3881075081317</v>
      </c>
      <c r="E40" s="118" t="s">
        <v>70</v>
      </c>
      <c r="F40" s="118"/>
      <c r="G40" s="118"/>
      <c r="H40" s="112"/>
      <c r="I40" s="6" t="s">
        <v>82</v>
      </c>
      <c r="J40" s="64"/>
      <c r="K40" s="57">
        <f>SUM(K35:K39)</f>
        <v>3800</v>
      </c>
      <c r="L40" s="57" t="s">
        <v>29</v>
      </c>
      <c r="M40" s="57" t="s">
        <v>71</v>
      </c>
      <c r="N40" s="57"/>
      <c r="O40" s="57"/>
      <c r="P40" s="58"/>
    </row>
    <row r="41" spans="1:16" s="1" customFormat="1" ht="26.25" customHeight="1" x14ac:dyDescent="0.35">
      <c r="A41" s="108"/>
      <c r="B41" s="108"/>
      <c r="C41" s="108"/>
      <c r="D41" s="108"/>
      <c r="E41" s="108"/>
      <c r="F41" s="108"/>
      <c r="G41" s="108"/>
      <c r="H41" s="108"/>
      <c r="I41" s="12" t="s">
        <v>72</v>
      </c>
      <c r="J41" s="11"/>
      <c r="K41" s="11"/>
      <c r="L41" s="11"/>
      <c r="M41" s="11"/>
      <c r="N41" s="11"/>
      <c r="O41" s="11"/>
      <c r="P41" s="11"/>
    </row>
    <row r="42" spans="1:16" s="1" customFormat="1" ht="23.45" customHeight="1" x14ac:dyDescent="0.35">
      <c r="A42" s="74"/>
      <c r="B42" s="114">
        <f>D40</f>
        <v>4582.3881075081317</v>
      </c>
      <c r="C42" s="114" t="s">
        <v>73</v>
      </c>
      <c r="D42" s="114"/>
      <c r="E42" s="114"/>
      <c r="F42" s="114"/>
      <c r="G42" s="114"/>
      <c r="H42" s="75"/>
      <c r="I42" s="12" t="s">
        <v>74</v>
      </c>
      <c r="J42" s="65"/>
      <c r="K42" s="66">
        <f>SUM(K40)</f>
        <v>3800</v>
      </c>
      <c r="L42" s="66" t="s">
        <v>73</v>
      </c>
      <c r="M42" s="66"/>
      <c r="N42" s="66"/>
      <c r="O42" s="66"/>
      <c r="P42" s="67"/>
    </row>
    <row r="43" spans="1:16" s="1" customFormat="1" ht="24.4" customHeight="1" x14ac:dyDescent="0.35">
      <c r="A43" s="76"/>
      <c r="B43" s="85">
        <f>D6</f>
        <v>20000</v>
      </c>
      <c r="C43" s="85" t="s">
        <v>75</v>
      </c>
      <c r="D43" s="85"/>
      <c r="E43" s="85"/>
      <c r="F43" s="85"/>
      <c r="G43" s="85"/>
      <c r="H43" s="77"/>
      <c r="I43" s="12" t="s">
        <v>79</v>
      </c>
      <c r="J43" s="68"/>
      <c r="K43" s="34">
        <f>SUM(K10)</f>
        <v>20000</v>
      </c>
      <c r="L43" s="34" t="s">
        <v>76</v>
      </c>
      <c r="M43" s="34"/>
      <c r="N43" s="34"/>
      <c r="O43" s="34"/>
      <c r="P43" s="69"/>
    </row>
    <row r="44" spans="1:16" s="1" customFormat="1" ht="27.2" customHeight="1" x14ac:dyDescent="0.35">
      <c r="A44" s="78"/>
      <c r="B44" s="107">
        <f>B42/B43*100</f>
        <v>22.911940537540659</v>
      </c>
      <c r="C44" s="107" t="s">
        <v>77</v>
      </c>
      <c r="D44" s="107"/>
      <c r="E44" s="107"/>
      <c r="F44" s="107"/>
      <c r="G44" s="107"/>
      <c r="H44" s="79"/>
      <c r="I44" s="44" t="s">
        <v>80</v>
      </c>
      <c r="J44" s="70"/>
      <c r="K44" s="71">
        <f>SUM(K42/K43)*100</f>
        <v>19</v>
      </c>
      <c r="L44" s="71" t="s">
        <v>77</v>
      </c>
      <c r="M44" s="71"/>
      <c r="N44" s="71"/>
      <c r="O44" s="71"/>
      <c r="P44" s="72"/>
    </row>
    <row r="45" spans="1:16" s="1" customFormat="1" ht="15" customHeight="1" x14ac:dyDescent="0.25">
      <c r="I45"/>
      <c r="J45" s="45"/>
      <c r="K45" s="45"/>
      <c r="L45" s="45"/>
      <c r="M45" s="45"/>
      <c r="N45" s="45"/>
      <c r="O45" s="45"/>
      <c r="P45" s="45"/>
    </row>
    <row r="46" spans="1:16" ht="15" x14ac:dyDescent="0.25">
      <c r="I46" s="45"/>
    </row>
    <row r="47" spans="1:16" ht="15.75" x14ac:dyDescent="0.25">
      <c r="A47" s="2" t="s">
        <v>86</v>
      </c>
      <c r="B47" s="2"/>
      <c r="C47" s="2"/>
      <c r="D47" s="2"/>
      <c r="E47" s="2"/>
      <c r="F47" s="2"/>
      <c r="G47" s="2"/>
      <c r="H47" s="73"/>
      <c r="I47" s="45"/>
    </row>
    <row r="48" spans="1:16" ht="15" x14ac:dyDescent="0.2">
      <c r="A48" s="2" t="s">
        <v>87</v>
      </c>
      <c r="B48" s="2"/>
      <c r="C48" s="2"/>
      <c r="D48" s="2"/>
      <c r="E48" s="2"/>
      <c r="F48" s="2"/>
      <c r="G48" s="2"/>
      <c r="H48" s="73"/>
    </row>
    <row r="49" spans="6:8" ht="15" x14ac:dyDescent="0.2">
      <c r="F49" s="73"/>
      <c r="G49" s="73"/>
      <c r="H49" s="73"/>
    </row>
  </sheetData>
  <sheetProtection selectLockedCells="1" selectUnlockedCells="1"/>
  <mergeCells count="6">
    <mergeCell ref="D19:D23"/>
    <mergeCell ref="B19:C23"/>
    <mergeCell ref="E9:H9"/>
    <mergeCell ref="F7:G7"/>
    <mergeCell ref="B6:B7"/>
    <mergeCell ref="K3:P3"/>
  </mergeCells>
  <pageMargins left="0.55138888888888893" right="0.11805555555555555" top="0.34513888888888888" bottom="0.38472222222222224" header="0.51180555555555551" footer="0.51180555555555551"/>
  <pageSetup paperSize="9" scale="26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zoomScale="80" zoomScaleNormal="80" workbookViewId="0">
      <selection activeCell="B28" sqref="B28"/>
    </sheetView>
  </sheetViews>
  <sheetFormatPr baseColWidth="10" defaultColWidth="11" defaultRowHeight="12.75" x14ac:dyDescent="0.2"/>
  <sheetData>
    <row r="4" spans="1:3" x14ac:dyDescent="0.2">
      <c r="B4">
        <v>7500</v>
      </c>
    </row>
    <row r="5" spans="1:3" x14ac:dyDescent="0.2">
      <c r="A5">
        <v>1</v>
      </c>
      <c r="B5">
        <f t="shared" ref="B5:B24" si="0">B4-$B$4/20</f>
        <v>7125</v>
      </c>
      <c r="C5">
        <f t="shared" ref="C5:C23" si="1">B4*0.02</f>
        <v>150</v>
      </c>
    </row>
    <row r="6" spans="1:3" x14ac:dyDescent="0.2">
      <c r="A6">
        <v>2</v>
      </c>
      <c r="B6">
        <f t="shared" si="0"/>
        <v>6750</v>
      </c>
      <c r="C6">
        <f t="shared" si="1"/>
        <v>142.5</v>
      </c>
    </row>
    <row r="7" spans="1:3" x14ac:dyDescent="0.2">
      <c r="A7">
        <v>3</v>
      </c>
      <c r="B7">
        <f t="shared" si="0"/>
        <v>6375</v>
      </c>
      <c r="C7">
        <f t="shared" si="1"/>
        <v>135</v>
      </c>
    </row>
    <row r="8" spans="1:3" x14ac:dyDescent="0.2">
      <c r="A8">
        <v>4</v>
      </c>
      <c r="B8">
        <f t="shared" si="0"/>
        <v>6000</v>
      </c>
      <c r="C8">
        <f t="shared" si="1"/>
        <v>127.5</v>
      </c>
    </row>
    <row r="9" spans="1:3" x14ac:dyDescent="0.2">
      <c r="A9">
        <v>5</v>
      </c>
      <c r="B9">
        <f t="shared" si="0"/>
        <v>5625</v>
      </c>
      <c r="C9">
        <f t="shared" si="1"/>
        <v>120</v>
      </c>
    </row>
    <row r="10" spans="1:3" x14ac:dyDescent="0.2">
      <c r="A10">
        <v>6</v>
      </c>
      <c r="B10">
        <f t="shared" si="0"/>
        <v>5250</v>
      </c>
      <c r="C10">
        <f t="shared" si="1"/>
        <v>112.5</v>
      </c>
    </row>
    <row r="11" spans="1:3" x14ac:dyDescent="0.2">
      <c r="A11">
        <v>7</v>
      </c>
      <c r="B11">
        <f t="shared" si="0"/>
        <v>4875</v>
      </c>
      <c r="C11">
        <f t="shared" si="1"/>
        <v>105</v>
      </c>
    </row>
    <row r="12" spans="1:3" x14ac:dyDescent="0.2">
      <c r="A12">
        <v>8</v>
      </c>
      <c r="B12">
        <f t="shared" si="0"/>
        <v>4500</v>
      </c>
      <c r="C12">
        <f t="shared" si="1"/>
        <v>97.5</v>
      </c>
    </row>
    <row r="13" spans="1:3" x14ac:dyDescent="0.2">
      <c r="A13">
        <v>9</v>
      </c>
      <c r="B13">
        <f t="shared" si="0"/>
        <v>4125</v>
      </c>
      <c r="C13">
        <f t="shared" si="1"/>
        <v>90</v>
      </c>
    </row>
    <row r="14" spans="1:3" x14ac:dyDescent="0.2">
      <c r="A14">
        <v>10</v>
      </c>
      <c r="B14">
        <f t="shared" si="0"/>
        <v>3750</v>
      </c>
      <c r="C14">
        <f t="shared" si="1"/>
        <v>82.5</v>
      </c>
    </row>
    <row r="15" spans="1:3" x14ac:dyDescent="0.2">
      <c r="A15">
        <v>11</v>
      </c>
      <c r="B15">
        <f t="shared" si="0"/>
        <v>3375</v>
      </c>
      <c r="C15">
        <f t="shared" si="1"/>
        <v>75</v>
      </c>
    </row>
    <row r="16" spans="1:3" x14ac:dyDescent="0.2">
      <c r="A16">
        <v>12</v>
      </c>
      <c r="B16">
        <f t="shared" si="0"/>
        <v>3000</v>
      </c>
      <c r="C16">
        <f t="shared" si="1"/>
        <v>67.5</v>
      </c>
    </row>
    <row r="17" spans="1:5" x14ac:dyDescent="0.2">
      <c r="A17">
        <v>13</v>
      </c>
      <c r="B17">
        <f t="shared" si="0"/>
        <v>2625</v>
      </c>
      <c r="C17">
        <f t="shared" si="1"/>
        <v>60</v>
      </c>
    </row>
    <row r="18" spans="1:5" x14ac:dyDescent="0.2">
      <c r="A18">
        <v>14</v>
      </c>
      <c r="B18">
        <f t="shared" si="0"/>
        <v>2250</v>
      </c>
      <c r="C18">
        <f t="shared" si="1"/>
        <v>52.5</v>
      </c>
    </row>
    <row r="19" spans="1:5" x14ac:dyDescent="0.2">
      <c r="A19">
        <v>15</v>
      </c>
      <c r="B19">
        <f t="shared" si="0"/>
        <v>1875</v>
      </c>
      <c r="C19">
        <f t="shared" si="1"/>
        <v>45</v>
      </c>
    </row>
    <row r="20" spans="1:5" x14ac:dyDescent="0.2">
      <c r="A20">
        <v>16</v>
      </c>
      <c r="B20">
        <f t="shared" si="0"/>
        <v>1500</v>
      </c>
      <c r="C20">
        <f t="shared" si="1"/>
        <v>37.5</v>
      </c>
    </row>
    <row r="21" spans="1:5" x14ac:dyDescent="0.2">
      <c r="A21">
        <v>17</v>
      </c>
      <c r="B21">
        <f t="shared" si="0"/>
        <v>1125</v>
      </c>
      <c r="C21">
        <f t="shared" si="1"/>
        <v>30</v>
      </c>
    </row>
    <row r="22" spans="1:5" x14ac:dyDescent="0.2">
      <c r="A22">
        <v>18</v>
      </c>
      <c r="B22">
        <f t="shared" si="0"/>
        <v>750</v>
      </c>
      <c r="C22">
        <f t="shared" si="1"/>
        <v>22.5</v>
      </c>
    </row>
    <row r="23" spans="1:5" x14ac:dyDescent="0.2">
      <c r="A23">
        <v>19</v>
      </c>
      <c r="B23">
        <f t="shared" si="0"/>
        <v>375</v>
      </c>
      <c r="C23">
        <f t="shared" si="1"/>
        <v>15</v>
      </c>
    </row>
    <row r="24" spans="1:5" x14ac:dyDescent="0.2">
      <c r="A24">
        <v>20</v>
      </c>
      <c r="B24">
        <f t="shared" si="0"/>
        <v>0</v>
      </c>
      <c r="C24">
        <f>SUM(C5:C23)</f>
        <v>1567.5</v>
      </c>
      <c r="D24">
        <f>C24+B4</f>
        <v>9067.5</v>
      </c>
      <c r="E24">
        <f>D24/20</f>
        <v>453.375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Joost</dc:creator>
  <cp:lastModifiedBy>Kühme</cp:lastModifiedBy>
  <cp:lastPrinted>2022-06-07T10:00:38Z</cp:lastPrinted>
  <dcterms:created xsi:type="dcterms:W3CDTF">2022-06-02T09:45:01Z</dcterms:created>
  <dcterms:modified xsi:type="dcterms:W3CDTF">2022-06-13T06:19:00Z</dcterms:modified>
</cp:coreProperties>
</file>